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386" yWindow="600" windowWidth="12120" windowHeight="8730" tabRatio="907" activeTab="5"/>
  </bookViews>
  <sheets>
    <sheet name="прил 2 (доходы)" sheetId="1" r:id="rId1"/>
    <sheet name="прил 3 (поступл)" sheetId="2" r:id="rId2"/>
    <sheet name="прил 4 (Рз,ПР)" sheetId="3" r:id="rId3"/>
    <sheet name="прил 5 (ЦСР,ВР)" sheetId="4" r:id="rId4"/>
    <sheet name="прил 6 (ведомст.)" sheetId="5" r:id="rId5"/>
    <sheet name="прил.7источники)" sheetId="6" r:id="rId6"/>
  </sheets>
  <definedNames>
    <definedName name="Z_168CADD9_CFDC_4445_BFE6_DAD4B9423C72_.wvu.FilterData" localSheetId="3" hidden="1">'прил 5 (ЦСР,ВР)'!$C$21:$E$190</definedName>
    <definedName name="Z_168CADD9_CFDC_4445_BFE6_DAD4B9423C72_.wvu.FilterData" localSheetId="4" hidden="1">'прил 6 (ведомст.)'!$C$19:$H$273</definedName>
    <definedName name="Z_1F25B6A1_C9F7_11D8_A2FD_006098EF8B30_.wvu.FilterData" localSheetId="3" hidden="1">'прил 5 (ЦСР,ВР)'!$C$21:$E$190</definedName>
    <definedName name="Z_1F25B6A1_C9F7_11D8_A2FD_006098EF8B30_.wvu.FilterData" localSheetId="4" hidden="1">'прил 6 (ведомст.)'!$C$19:$H$273</definedName>
    <definedName name="Z_29D950F2_21ED_48E6_BFC6_87DD89E0125A_.wvu.FilterData" localSheetId="3" hidden="1">'прил 5 (ЦСР,ВР)'!$C$21:$E$190</definedName>
    <definedName name="Z_29D950F2_21ED_48E6_BFC6_87DD89E0125A_.wvu.FilterData" localSheetId="4" hidden="1">'прил 6 (ведомст.)'!$C$19:$H$273</definedName>
    <definedName name="Z_2CA7FCD5_27A5_4474_9D49_7A7E23BD2FF9_.wvu.FilterData" localSheetId="3" hidden="1">'прил 5 (ЦСР,ВР)'!$C$21:$E$190</definedName>
    <definedName name="Z_2CA7FCD5_27A5_4474_9D49_7A7E23BD2FF9_.wvu.FilterData" localSheetId="4" hidden="1">'прил 6 (ведомст.)'!$C$19:$H$273</definedName>
    <definedName name="Z_48E28AC5_4E0A_4FBA_AE6D_340F9E8D4B3C_.wvu.FilterData" localSheetId="3" hidden="1">'прил 5 (ЦСР,ВР)'!$C$21:$E$190</definedName>
    <definedName name="Z_48E28AC5_4E0A_4FBA_AE6D_340F9E8D4B3C_.wvu.FilterData" localSheetId="4" hidden="1">'прил 6 (ведомст.)'!$C$19:$H$273</definedName>
    <definedName name="Z_6398E0F2_3205_40F4_BF0A_C9F4D0DA9A75_.wvu.FilterData" localSheetId="3" hidden="1">'прил 5 (ЦСР,ВР)'!$C$21:$E$190</definedName>
    <definedName name="Z_6398E0F2_3205_40F4_BF0A_C9F4D0DA9A75_.wvu.FilterData" localSheetId="4" hidden="1">'прил 6 (ведомст.)'!$C$19:$H$273</definedName>
    <definedName name="Z_64DF1B77_0EDD_4B56_A91C_5E003BE599EF_.wvu.FilterData" localSheetId="3" hidden="1">'прил 5 (ЦСР,ВР)'!$C$21:$E$190</definedName>
    <definedName name="Z_64DF1B77_0EDD_4B56_A91C_5E003BE599EF_.wvu.FilterData" localSheetId="4" hidden="1">'прил 6 (ведомст.)'!$C$19:$H$273</definedName>
    <definedName name="Z_6786C020_BCF1_463A_B3E9_7DE69D46EAB3_.wvu.FilterData" localSheetId="3" hidden="1">'прил 5 (ЦСР,ВР)'!$C$21:$E$190</definedName>
    <definedName name="Z_6786C020_BCF1_463A_B3E9_7DE69D46EAB3_.wvu.FilterData" localSheetId="4" hidden="1">'прил 6 (ведомст.)'!$C$19:$H$273</definedName>
    <definedName name="Z_8E2E7D81_C767_11D8_A2FD_006098EF8B30_.wvu.FilterData" localSheetId="3" hidden="1">'прил 5 (ЦСР,ВР)'!$C$21:$E$190</definedName>
    <definedName name="Z_8E2E7D81_C767_11D8_A2FD_006098EF8B30_.wvu.FilterData" localSheetId="4" hidden="1">'прил 6 (ведомст.)'!$C$19:$H$273</definedName>
    <definedName name="Z_97D0CDFA_8A34_4B3C_BA32_D4F0E3218B75_.wvu.FilterData" localSheetId="3" hidden="1">'прил 5 (ЦСР,ВР)'!$C$21:$E$190</definedName>
    <definedName name="Z_97D0CDFA_8A34_4B3C_BA32_D4F0E3218B75_.wvu.FilterData" localSheetId="4" hidden="1">'прил 6 (ведомст.)'!$C$19:$H$273</definedName>
    <definedName name="Z_B246FE0E_E986_4211_B02A_04E4565C0FED_.wvu.Cols" localSheetId="3" hidden="1">'прил 5 (ЦСР,ВР)'!$A:$A,'прил 5 (ЦСР,ВР)'!#REF!</definedName>
    <definedName name="Z_B246FE0E_E986_4211_B02A_04E4565C0FED_.wvu.Cols" localSheetId="4" hidden="1">'прил 6 (ведомст.)'!$A:$A,'прил 6 (ведомст.)'!$D:$D</definedName>
    <definedName name="Z_B246FE0E_E986_4211_B02A_04E4565C0FED_.wvu.FilterData" localSheetId="3" hidden="1">'прил 5 (ЦСР,ВР)'!$C$21:$E$190</definedName>
    <definedName name="Z_B246FE0E_E986_4211_B02A_04E4565C0FED_.wvu.FilterData" localSheetId="4" hidden="1">'прил 6 (ведомст.)'!$C$19:$H$273</definedName>
    <definedName name="Z_B246FE0E_E986_4211_B02A_04E4565C0FED_.wvu.PrintArea" localSheetId="3" hidden="1">'прил 5 (ЦСР,ВР)'!$C$5:$E$190</definedName>
    <definedName name="Z_B246FE0E_E986_4211_B02A_04E4565C0FED_.wvu.PrintArea" localSheetId="4" hidden="1">'прил 6 (ведомст.)'!$C$6:$H$273</definedName>
    <definedName name="Z_B246FE0E_E986_4211_B02A_04E4565C0FED_.wvu.PrintTitles" localSheetId="3" hidden="1">'прил 5 (ЦСР,ВР)'!$20:$20</definedName>
    <definedName name="Z_B246FE0E_E986_4211_B02A_04E4565C0FED_.wvu.PrintTitles" localSheetId="4" hidden="1">'прил 6 (ведомст.)'!$18:$18</definedName>
    <definedName name="Z_C54CDF8B_FA5C_4A02_B343_3FEFD9721392_.wvu.FilterData" localSheetId="3" hidden="1">'прил 5 (ЦСР,ВР)'!$C$21:$E$190</definedName>
    <definedName name="Z_C54CDF8B_FA5C_4A02_B343_3FEFD9721392_.wvu.FilterData" localSheetId="4" hidden="1">'прил 6 (ведомст.)'!$C$19:$H$273</definedName>
    <definedName name="Z_D7174C22_B878_4584_A218_37ED88979064_.wvu.FilterData" localSheetId="3" hidden="1">'прил 5 (ЦСР,ВР)'!$C$21:$E$190</definedName>
    <definedName name="Z_D7174C22_B878_4584_A218_37ED88979064_.wvu.FilterData" localSheetId="4" hidden="1">'прил 6 (ведомст.)'!$C$19:$H$273</definedName>
    <definedName name="Z_DD7538FB_7299_4DEE_90D5_2739132A1616_.wvu.FilterData" localSheetId="3" hidden="1">'прил 5 (ЦСР,ВР)'!$C$21:$E$190</definedName>
    <definedName name="Z_DD7538FB_7299_4DEE_90D5_2739132A1616_.wvu.FilterData" localSheetId="4" hidden="1">'прил 6 (ведомст.)'!$C$19:$H$273</definedName>
    <definedName name="Z_E4B436A8_4A5B_422F_8C0E_9267F763D19D_.wvu.FilterData" localSheetId="3" hidden="1">'прил 5 (ЦСР,ВР)'!$C$21:$E$190</definedName>
    <definedName name="Z_E4B436A8_4A5B_422F_8C0E_9267F763D19D_.wvu.FilterData" localSheetId="4" hidden="1">'прил 6 (ведомст.)'!$C$19:$H$273</definedName>
    <definedName name="Z_E6BB4361_1D58_11D9_A2FD_006098EF8B30_.wvu.FilterData" localSheetId="3" hidden="1">'прил 5 (ЦСР,ВР)'!$C$21:$E$190</definedName>
    <definedName name="Z_E6BB4361_1D58_11D9_A2FD_006098EF8B30_.wvu.FilterData" localSheetId="4" hidden="1">'прил 6 (ведомст.)'!$C$19:$H$273</definedName>
    <definedName name="Z_EF486DA3_1DF3_11D9_A2FD_006098EF8B30_.wvu.FilterData" localSheetId="3" hidden="1">'прил 5 (ЦСР,ВР)'!$C$21:$E$190</definedName>
    <definedName name="Z_EF486DA3_1DF3_11D9_A2FD_006098EF8B30_.wvu.FilterData" localSheetId="4" hidden="1">'прил 6 (ведомст.)'!$C$19:$H$273</definedName>
    <definedName name="Z_EF486DA8_1DF3_11D9_A2FD_006098EF8B30_.wvu.FilterData" localSheetId="3" hidden="1">'прил 5 (ЦСР,ВР)'!$C$21:$E$190</definedName>
    <definedName name="Z_EF486DA8_1DF3_11D9_A2FD_006098EF8B30_.wvu.FilterData" localSheetId="4" hidden="1">'прил 6 (ведомст.)'!$C$19:$H$273</definedName>
    <definedName name="Z_EF486DAA_1DF3_11D9_A2FD_006098EF8B30_.wvu.FilterData" localSheetId="3" hidden="1">'прил 5 (ЦСР,ВР)'!$C$21:$E$190</definedName>
    <definedName name="Z_EF486DAA_1DF3_11D9_A2FD_006098EF8B30_.wvu.FilterData" localSheetId="4" hidden="1">'прил 6 (ведомст.)'!$C$19:$H$273</definedName>
    <definedName name="Z_EF486DAC_1DF3_11D9_A2FD_006098EF8B30_.wvu.FilterData" localSheetId="3" hidden="1">'прил 5 (ЦСР,ВР)'!$C$21:$E$190</definedName>
    <definedName name="Z_EF486DAC_1DF3_11D9_A2FD_006098EF8B30_.wvu.FilterData" localSheetId="4" hidden="1">'прил 6 (ведомст.)'!$C$19:$H$273</definedName>
    <definedName name="Z_EF5A4981_C8E4_11D8_A2FC_006098EF8BA8_.wvu.Cols" localSheetId="3" hidden="1">'прил 5 (ЦСР,ВР)'!$A:$A,'прил 5 (ЦСР,ВР)'!#REF!,'прил 5 (ЦСР,ВР)'!#REF!</definedName>
    <definedName name="Z_EF5A4981_C8E4_11D8_A2FC_006098EF8BA8_.wvu.Cols" localSheetId="4" hidden="1">'прил 6 (ведомст.)'!$A:$A,'прил 6 (ведомст.)'!$D:$D,'прил 6 (ведомст.)'!#REF!</definedName>
    <definedName name="Z_EF5A4981_C8E4_11D8_A2FC_006098EF8BA8_.wvu.FilterData" localSheetId="3" hidden="1">'прил 5 (ЦСР,ВР)'!$C$21:$E$190</definedName>
    <definedName name="Z_EF5A4981_C8E4_11D8_A2FC_006098EF8BA8_.wvu.FilterData" localSheetId="4" hidden="1">'прил 6 (ведомст.)'!$C$19:$H$273</definedName>
    <definedName name="Z_EF5A4981_C8E4_11D8_A2FC_006098EF8BA8_.wvu.PrintArea" localSheetId="3" hidden="1">'прил 5 (ЦСР,ВР)'!$C$5:$E$190</definedName>
    <definedName name="Z_EF5A4981_C8E4_11D8_A2FC_006098EF8BA8_.wvu.PrintArea" localSheetId="4" hidden="1">'прил 6 (ведомст.)'!$C$6:$H$273</definedName>
    <definedName name="Z_EF5A4981_C8E4_11D8_A2FC_006098EF8BA8_.wvu.PrintTitles" localSheetId="3" hidden="1">'прил 5 (ЦСР,ВР)'!$20:$20</definedName>
    <definedName name="Z_EF5A4981_C8E4_11D8_A2FC_006098EF8BA8_.wvu.PrintTitles" localSheetId="4" hidden="1">'прил 6 (ведомст.)'!$18:$18</definedName>
    <definedName name="_xlnm.Print_Titles" localSheetId="0">'прил 2 (доходы)'!$21:$22</definedName>
    <definedName name="_xlnm.Print_Titles" localSheetId="2">'прил 4 (Рз,ПР)'!$19:$20</definedName>
    <definedName name="_xlnm.Print_Titles" localSheetId="3">'прил 5 (ЦСР,ВР)'!$20:$21</definedName>
    <definedName name="_xlnm.Print_Titles" localSheetId="4">'прил 6 (ведомст.)'!$18:$19</definedName>
    <definedName name="_xlnm.Print_Area" localSheetId="0">'прил 2 (доходы)'!$A$1:$C$61</definedName>
    <definedName name="_xlnm.Print_Area" localSheetId="2">'прил 4 (Рз,ПР)'!$A$1:$E$58</definedName>
    <definedName name="_xlnm.Print_Area" localSheetId="3">'прил 5 (ЦСР,ВР)'!$B$7:$G$196</definedName>
    <definedName name="_xlnm.Print_Area" localSheetId="4">'прил 6 (ведомст.)'!$B$1:$J$296</definedName>
    <definedName name="_xlnm.Print_Area" localSheetId="5">'прил.7источники)'!$A$1:$C$57</definedName>
  </definedNames>
  <calcPr fullCalcOnLoad="1"/>
</workbook>
</file>

<file path=xl/sharedStrings.xml><?xml version="1.0" encoding="utf-8"?>
<sst xmlns="http://schemas.openxmlformats.org/spreadsheetml/2006/main" count="2196" uniqueCount="563">
  <si>
    <t>600 05 00</t>
  </si>
  <si>
    <t>795 07 12</t>
  </si>
  <si>
    <t>Массовый спорт</t>
  </si>
  <si>
    <t>524 00 00</t>
  </si>
  <si>
    <t>Ведомственная целевая программа "Содействие субъектам физической культуры и спорта и развитие массового спорта на Кубани на 2012-2014 годы"</t>
  </si>
  <si>
    <t>524 23 00</t>
  </si>
  <si>
    <t>795 07 13</t>
  </si>
  <si>
    <t>Образование</t>
  </si>
  <si>
    <t>07</t>
  </si>
  <si>
    <t>Ведомственная целевая программа "Развитие физической культуры и спорта в Куринском сельском поселении Апшеронского района" на 2013 год</t>
  </si>
  <si>
    <t>Расходы на обеспечение функций органов местного самоуправления</t>
  </si>
  <si>
    <t>Обеспечение деятельности администрации муниципального образования</t>
  </si>
  <si>
    <t>Обеспечение проведения выборов и референдумов</t>
  </si>
  <si>
    <t>80 0 0000</t>
  </si>
  <si>
    <t>1036</t>
  </si>
  <si>
    <t>Поддержка коммунального хозяйства</t>
  </si>
  <si>
    <t>440 02 00</t>
  </si>
  <si>
    <t>75 0 0000</t>
  </si>
  <si>
    <t>Развитие физической культуры и спорта</t>
  </si>
  <si>
    <t>75 0 6026</t>
  </si>
  <si>
    <t xml:space="preserve">Содействие субъектам физической культуры и спорта и развитие массового спорта </t>
  </si>
  <si>
    <t>75 0 6526</t>
  </si>
  <si>
    <t>6026</t>
  </si>
  <si>
    <t>6526</t>
  </si>
  <si>
    <t>54 5 0000</t>
  </si>
  <si>
    <t>Мероприятия, направленные на осуществление мер по противодействию коррупции</t>
  </si>
  <si>
    <t>Ведомственная целевая программа "Профилактика незаконного потребления наркотических средств и психотропных веществ на территории поселения на 2014 год"</t>
  </si>
  <si>
    <t xml:space="preserve">Мероприятия по укреплению правопорядка, профилактика правонарушений, усиление борьбы с преступностью </t>
  </si>
  <si>
    <t>1 13 02065 10 0000 130</t>
  </si>
  <si>
    <t>1 14 02053 10 0000 440</t>
  </si>
  <si>
    <t>Администрация Куринского сельского поселения Апшеронского района</t>
  </si>
  <si>
    <t>Муниципальная программа Куринского сельского поселения Апшеронского района "Развитие культуры"</t>
  </si>
  <si>
    <t>Муниципальная программа Куринского сельского поселения Апшеронского района "Развитие физической культуры и спорта"</t>
  </si>
  <si>
    <t>Муниципальная программа Куринского сельского поселения Апшеронского района "Развитие молодежной политики"</t>
  </si>
  <si>
    <t>Муниципальная программа Куринского сельского поселения Апшеронского района "Обеспечение безопасности населения"</t>
  </si>
  <si>
    <t>Муниципальная программа Куринского сельского поселения Апшеронского района "Управление муниципальным имуществом"</t>
  </si>
  <si>
    <t>Муниципальная программа Куринского сельского поселения Апшеронского района "Поддержка дорожного хозяйства"</t>
  </si>
  <si>
    <t>Муниципальная программа Куринского сельского поселения Апшеронского района "Организация муниципального управления"</t>
  </si>
  <si>
    <t>Муниципальная программа Куринского сельского поселения Апшеронского района "Развитие жилищно-коммунального хозяйства"</t>
  </si>
  <si>
    <t xml:space="preserve">Муниципальная программа Куринского сельского поселения Апшеронского района "Управление муниципальным имуществом" </t>
  </si>
  <si>
    <t xml:space="preserve">Муниципальная программа Куринского сельского поселения Апшеронского района "Управление муниципальным имуществом"  </t>
  </si>
  <si>
    <t>Муниципальная программа Куринского сельского поселения Апшеронского района "Экономическое развитие муниципального образования"</t>
  </si>
  <si>
    <t>000 01 05 02 01 10 0000 510</t>
  </si>
  <si>
    <t>000 01 05 02 01 10 0000 610</t>
  </si>
  <si>
    <t>Наименование дохода</t>
  </si>
  <si>
    <t>1 00 00000 00 0000 000</t>
  </si>
  <si>
    <t>Налоговые и неналоговые доходы</t>
  </si>
  <si>
    <t>1 01 02000 01 0000 110</t>
  </si>
  <si>
    <t>1 06 01030 10 0000 110</t>
  </si>
  <si>
    <t>1 06 06000 00 0000 110</t>
  </si>
  <si>
    <t>1 11 05010 00 0000 120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</si>
  <si>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</si>
  <si>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</si>
  <si>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</si>
  <si>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</si>
  <si>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2 19 00000 00 0000 000</t>
  </si>
  <si>
    <t xml:space="preserve">Возврат остатков субсидий, субвенций и иных межбюджетных трансфертов, имеющих целевое назначение, прошлых лет </t>
  </si>
  <si>
    <t>Всего доходов</t>
  </si>
  <si>
    <t>Субвенции бюджетам на осуществление первичного воинского учета на территориях, где отсутствуют военные комиссариаты</t>
  </si>
  <si>
    <t>из них:</t>
  </si>
  <si>
    <t>Субвенции местным бюджетам на выполнение передаваемых полномочий субъектов Российской Федерации</t>
  </si>
  <si>
    <t xml:space="preserve"> ЦСР</t>
  </si>
  <si>
    <t>ВР</t>
  </si>
  <si>
    <t>Реализация мероприятий ведомственной целевой программы</t>
  </si>
  <si>
    <t>Реализация ведомственных целевых программ, не отнесенных к определенным видам деятельности</t>
  </si>
  <si>
    <t>54 5 1034</t>
  </si>
  <si>
    <t>80 5 0000</t>
  </si>
  <si>
    <t>80 5 1006</t>
  </si>
  <si>
    <t>Развитие физической культуры и массового спорта</t>
  </si>
  <si>
    <t>75 2 0000</t>
  </si>
  <si>
    <t>000 01 00 00 00 00 0000 000</t>
  </si>
  <si>
    <t>000 01 05 00 00 00 0000 000</t>
  </si>
  <si>
    <t>Изменение остатков средств на счетах по учету средств бюджетов</t>
  </si>
  <si>
    <t>000 01 05 00 00 00 0000 500</t>
  </si>
  <si>
    <t>Увеличение остатков средств бюджетов</t>
  </si>
  <si>
    <t>000 01 05 02 00 00 0000 500</t>
  </si>
  <si>
    <t>Увеличение прочих остатков средств бюджетов</t>
  </si>
  <si>
    <t xml:space="preserve">000 01 05 02 01 00 0000 510 </t>
  </si>
  <si>
    <t>Увеличение прочих остатков денежных средств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</si>
  <si>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</si>
  <si>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</si>
  <si>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</si>
  <si>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</si>
  <si>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</si>
  <si>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</si>
  <si>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2.</t>
  </si>
  <si>
    <t>3.</t>
  </si>
  <si>
    <t>Укрепление правопорядка, профилактика правонарушений, усиление борьбы с преступностью</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</si>
  <si>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</si>
  <si>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</si>
  <si>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</si>
  <si>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государственных (муниципальных) нужд</t>
  </si>
  <si>
    <t>800</t>
  </si>
  <si>
    <t>Иные бюджетные ассигнования</t>
  </si>
  <si>
    <t>500</t>
  </si>
  <si>
    <t>Межбюджетные трансферты</t>
  </si>
  <si>
    <t>Рз</t>
  </si>
  <si>
    <t>00</t>
  </si>
  <si>
    <t xml:space="preserve">                                                  Приложение № 2 к решению Совета  </t>
  </si>
  <si>
    <t xml:space="preserve">                                                  Куринского сельского поселения</t>
  </si>
  <si>
    <t xml:space="preserve">                                                  Апшеронского района </t>
  </si>
  <si>
    <t xml:space="preserve">Распределение бюджетных ассигнований 
по целевым статьям (государственным программам Краснодарского края и непрограммным направлениям деятельности), группам видов расходов классификации расходов бюджетов на 2015 год
</t>
  </si>
  <si>
    <t xml:space="preserve">                                                                                                                                Куринского сельского поселения  </t>
  </si>
  <si>
    <t xml:space="preserve">                                                                                                                                Апшеронского района</t>
  </si>
  <si>
    <t>ВСЕГО:</t>
  </si>
  <si>
    <t>7.</t>
  </si>
  <si>
    <t>М.В.Усов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</si>
  <si>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</si>
  <si>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Куринского сельского поселения  </t>
  </si>
  <si>
    <t xml:space="preserve">                                                                                      Апшеронского района</t>
  </si>
  <si>
    <t>Налог на доходы физических лиц*</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</si>
  <si>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</si>
  <si>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Осуществление отдельных государственных полномочий по образованию и организации деятельности административных комиссий</t>
  </si>
  <si>
    <t>991</t>
  </si>
  <si>
    <t>Обеспечение деятельности Совета муниципального образования</t>
  </si>
  <si>
    <t>Куринское сельское поселение Апшеронского района</t>
  </si>
  <si>
    <t>Обеспечение информационной открытости и доступности информации о деятельности органов местного самоуправления</t>
  </si>
  <si>
    <t>Прочие мероприятия по благоустройству</t>
  </si>
  <si>
    <t>Мероприятия по профилактике наркомании в муниципальном образовании</t>
  </si>
  <si>
    <t>Реализация мероприятий муниципальной программы "Развитие культуры"</t>
  </si>
  <si>
    <t>Реализация мероприятий муниципальной программы "Развитие физической культуры и спорта"</t>
  </si>
  <si>
    <t>Развитие и поддержка малого и среднего предпринимательства</t>
  </si>
  <si>
    <t>Строительство, реконструкция, капитальный ремонт, ремонт и содержание автомобильных дорог общего пользования  местного значения, включая проектно-изыскательские работы</t>
  </si>
  <si>
    <t xml:space="preserve">1 03 02230 01 0000 110  </t>
  </si>
  <si>
    <t xml:space="preserve">1 03 02240 01 0000 110  </t>
  </si>
  <si>
    <t xml:space="preserve">1 03 02250 01 0000 110  </t>
  </si>
  <si>
    <t xml:space="preserve">1 03 02260 01 0000 110  </t>
  </si>
  <si>
    <t>Культура, кинематография</t>
  </si>
  <si>
    <t>440 00 00</t>
  </si>
  <si>
    <t>Другие вопросы в области национальной экономики</t>
  </si>
  <si>
    <t xml:space="preserve">Функционирование высшего должностного лица субъекта Российской Федерации и муниципального образования   </t>
  </si>
  <si>
    <t>Жилищно-коммунальное хозяйство</t>
  </si>
  <si>
    <t>Сумма</t>
  </si>
  <si>
    <t>14</t>
  </si>
  <si>
    <t>12</t>
  </si>
  <si>
    <t>05</t>
  </si>
  <si>
    <t>10</t>
  </si>
  <si>
    <t>06</t>
  </si>
  <si>
    <t>11</t>
  </si>
  <si>
    <t>08</t>
  </si>
  <si>
    <t>09</t>
  </si>
  <si>
    <t>РЗ</t>
  </si>
  <si>
    <t>ПР</t>
  </si>
  <si>
    <t>ЦСР</t>
  </si>
  <si>
    <t>01</t>
  </si>
  <si>
    <t>02</t>
  </si>
  <si>
    <t>03</t>
  </si>
  <si>
    <t>№ п/п</t>
  </si>
  <si>
    <t>04</t>
  </si>
  <si>
    <t>Обеспечение деятельности финансовых, налоговых и таможенных органов и органов финансового (финансово-бюджетного) надзора</t>
  </si>
  <si>
    <t xml:space="preserve">Физическая культура и спорт </t>
  </si>
  <si>
    <t>070 00 00</t>
  </si>
  <si>
    <t>070 05 00</t>
  </si>
  <si>
    <t>13</t>
  </si>
  <si>
    <t>Дорожное хозяйство (дорожные фонды)</t>
  </si>
  <si>
    <t>Другие вопросы в области культуры, кинематографии</t>
  </si>
  <si>
    <t>090 00 00</t>
  </si>
  <si>
    <t>090 02 00</t>
  </si>
  <si>
    <t>340 00 00</t>
  </si>
  <si>
    <t>Мероприятия по землеустройству и землепользованию</t>
  </si>
  <si>
    <t>340 03 00</t>
  </si>
  <si>
    <t>002 03 00</t>
  </si>
  <si>
    <t>440 99 00</t>
  </si>
  <si>
    <t>Общегосударственные вопросы</t>
  </si>
  <si>
    <t>Код</t>
  </si>
  <si>
    <t>3</t>
  </si>
  <si>
    <t>5</t>
  </si>
  <si>
    <t>6</t>
  </si>
  <si>
    <t>Осуществление первичного воинского учета на территориях, где отсутствуют военные комиссариаты</t>
  </si>
  <si>
    <t>001 36 00</t>
  </si>
  <si>
    <t>Защита населения и территории от чрезвычайных ситуаций природного и техногенного характера, гражданская оборона</t>
  </si>
  <si>
    <t>Наименование</t>
  </si>
  <si>
    <t>002 00 00</t>
  </si>
  <si>
    <t>ВСЕГО РАСХОДОВ</t>
  </si>
  <si>
    <t xml:space="preserve">Национальная оборона </t>
  </si>
  <si>
    <t>Мобилизационная и вневойсковая подготовка</t>
  </si>
  <si>
    <t>Физическая культура и спорт</t>
  </si>
  <si>
    <t>Резервные фонды</t>
  </si>
  <si>
    <t>Другие общегосударственные вопросы</t>
  </si>
  <si>
    <t>Национальная безопасность и правоохранительная деятельность</t>
  </si>
  <si>
    <t>Национальная экономика</t>
  </si>
  <si>
    <t>Всего расходов</t>
  </si>
  <si>
    <t>в том числе:</t>
  </si>
  <si>
    <t>001 00 00</t>
  </si>
  <si>
    <t>№ п\п</t>
  </si>
  <si>
    <t>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</si>
  <si>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</si>
  <si>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002 04 00</t>
  </si>
  <si>
    <t>(тыс.рублей)</t>
  </si>
  <si>
    <t>Культура</t>
  </si>
  <si>
    <t>Вед</t>
  </si>
  <si>
    <t>Другие вопросы в области национальной безопасности и правоохранительной деятельности</t>
  </si>
  <si>
    <t>Физическая культура</t>
  </si>
  <si>
    <t>(тыс. рублей)</t>
  </si>
  <si>
    <t>120</t>
  </si>
  <si>
    <t>Расходы на выплаты персоналу органов местного самоуправления</t>
  </si>
  <si>
    <t>240</t>
  </si>
  <si>
    <t>Иные закупки товаров, работ и услуг для муниципальных нужд</t>
  </si>
  <si>
    <t>сельского поселения</t>
  </si>
  <si>
    <t>Апшеронского района</t>
  </si>
  <si>
    <t>М.В. Усов</t>
  </si>
  <si>
    <t>Глава Куринского</t>
  </si>
  <si>
    <t>Обеспечение пожарной безопасности</t>
  </si>
  <si>
    <t>Благоустройство</t>
  </si>
  <si>
    <t>992</t>
  </si>
  <si>
    <t>Целевые программы</t>
  </si>
  <si>
    <t>795 00 00</t>
  </si>
  <si>
    <t>Целевые программы Куринского сельского поселения Апшеронского района</t>
  </si>
  <si>
    <t>795 07 00</t>
  </si>
  <si>
    <t>795 07 03</t>
  </si>
  <si>
    <t>795 07 02</t>
  </si>
  <si>
    <t>795 07 08</t>
  </si>
  <si>
    <t>600 00 00</t>
  </si>
  <si>
    <t>Уличное освещение</t>
  </si>
  <si>
    <t>600 01 00</t>
  </si>
  <si>
    <t>795 07 01</t>
  </si>
  <si>
    <t>795 07 05</t>
  </si>
  <si>
    <t>795 07 07</t>
  </si>
  <si>
    <t>795 07 10</t>
  </si>
  <si>
    <t>315 00 00</t>
  </si>
  <si>
    <t>315 02 00</t>
  </si>
  <si>
    <t>315 02 01</t>
  </si>
  <si>
    <t>795 07 11</t>
  </si>
  <si>
    <t>Коммунальное хозяйство</t>
  </si>
  <si>
    <t>19 4 1115</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</si>
  <si>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</si>
  <si>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поступающие в порядке возмещения расходов, понесенных в связи с эксплуатацией имущества сельских поселений</t>
  </si>
  <si>
    <t>Прочие субсидии бюджетам сельских поселений</t>
  </si>
  <si>
    <t>Прочие безвозмездные поступления в бюджеты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</si>
  <si>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</si>
  <si>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Субвенции бюджетам сельских поселений на выполнение передаваемых полномочий субъектов Российской Федерации </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</si>
  <si>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</si>
  <si>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</si>
  <si>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Субсидии бюджетам бюджетной системы Российской Федерации (межбюджетные субсидии)*</t>
  </si>
  <si>
    <t>12 1 6027</t>
  </si>
  <si>
    <t>Капитальный ремонт, ремонт автомобильных дорог общего пользования населенных пунктов</t>
  </si>
  <si>
    <t>99 2 0000</t>
  </si>
  <si>
    <t>99 2 6027</t>
  </si>
  <si>
    <t>03 0 00 00000</t>
  </si>
  <si>
    <t>03 8 00 00000</t>
  </si>
  <si>
    <t>03 8 01 00000</t>
  </si>
  <si>
    <t>03 8 01 00590</t>
  </si>
  <si>
    <t>03 8 01 10300</t>
  </si>
  <si>
    <t>04 0 00 00000</t>
  </si>
  <si>
    <t>04 4 00 00000</t>
  </si>
  <si>
    <t>05 0 00 00000</t>
  </si>
  <si>
    <t>05 5 00 00000</t>
  </si>
  <si>
    <t>06 0 00 00000</t>
  </si>
  <si>
    <t>06 7 00 00000</t>
  </si>
  <si>
    <t>06 7 01 00000</t>
  </si>
  <si>
    <t>08 0 00 00000</t>
  </si>
  <si>
    <t>08 3 00 00000</t>
  </si>
  <si>
    <t>08 3 01 00000</t>
  </si>
  <si>
    <t>12 0 00 00000</t>
  </si>
  <si>
    <t>12 1 00 00000</t>
  </si>
  <si>
    <t>12 1 01 00000</t>
  </si>
  <si>
    <t>12 1 01 11300</t>
  </si>
  <si>
    <t>13 0 00 00000</t>
  </si>
  <si>
    <t>13 4 00 00000</t>
  </si>
  <si>
    <t>13 4 01 00000</t>
  </si>
  <si>
    <t>13 4 01 11400</t>
  </si>
  <si>
    <t>Содействие развитию культурно-досуговых организаций</t>
  </si>
  <si>
    <t>03 8 03 00000</t>
  </si>
  <si>
    <t>Организация и проведение мероприятий, посвященных значимым событиям, юбилейным и памятным датам</t>
  </si>
  <si>
    <t>03 8 03 10300</t>
  </si>
  <si>
    <t>03 8 04 00000</t>
  </si>
  <si>
    <t>Передача полномочий по решению вопросов местного значения в соответствии с заключенными соглашениями</t>
  </si>
  <si>
    <t>03 8 04 20020</t>
  </si>
  <si>
    <t>04 4 02 00000</t>
  </si>
  <si>
    <t>04 4 02 10400</t>
  </si>
  <si>
    <t>05 5 03 00000</t>
  </si>
  <si>
    <t>Проведение целенаправленной работы по профилактике распространения наркомании</t>
  </si>
  <si>
    <t>05 5 03 11700</t>
  </si>
  <si>
    <t>Обеспечение защиты населения и территории муниципального образования от чрезвычайных ситуаций природного и техногенного характера</t>
  </si>
  <si>
    <t>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t>
  </si>
  <si>
    <t>08 3 01 10810</t>
  </si>
  <si>
    <t>Создание устойчивого и безопасного функционирования автомобильных дорог общего пользования местного значения муниципального образования</t>
  </si>
  <si>
    <t>Создание условий для развития малого и среднего предпринимательства</t>
  </si>
  <si>
    <t>17 0 00 00000</t>
  </si>
  <si>
    <t>17 1 00 00000</t>
  </si>
  <si>
    <t>17 1 01 00000</t>
  </si>
  <si>
    <t>Обеспечение деятельности высшего должностного лица муниципального образования</t>
  </si>
  <si>
    <t>17 1 01 00190</t>
  </si>
  <si>
    <t>17 1 02 00000</t>
  </si>
  <si>
    <t>17 1 02 00190</t>
  </si>
  <si>
    <t>17 1 02 60190</t>
  </si>
  <si>
    <t>17 1 08 00000</t>
  </si>
  <si>
    <t>Осуществление мер по противодействию коррупции</t>
  </si>
  <si>
    <t>17 1 08 10650</t>
  </si>
  <si>
    <t>17 1 02 11840</t>
  </si>
  <si>
    <t>17 1 02 51180</t>
  </si>
  <si>
    <t>19 0 00 00000</t>
  </si>
  <si>
    <t>19 4 00 00000</t>
  </si>
  <si>
    <t>19 4 02 00000</t>
  </si>
  <si>
    <t>Содействие развитию коммунальной инфраструктуры муниципальной собственности поселения</t>
  </si>
  <si>
    <t>19 4 02 11150</t>
  </si>
  <si>
    <t>19 4 03 00000</t>
  </si>
  <si>
    <t>Обеспечение содержания и функционирования уличного освещения</t>
  </si>
  <si>
    <t>19 4 03 11160</t>
  </si>
  <si>
    <t>19 4 04 00000</t>
  </si>
  <si>
    <t>19 4 04 11180</t>
  </si>
  <si>
    <t>Восстановление, ремонт, благоустройство и содержание мест захоронения</t>
  </si>
  <si>
    <t>Организация и содержание мест захоронения</t>
  </si>
  <si>
    <t>19 4 05 00000</t>
  </si>
  <si>
    <t>Обеспечение прочих мероприятий по благоустройству</t>
  </si>
  <si>
    <t>19 4 05 11190</t>
  </si>
  <si>
    <t>50 0 00 00000</t>
  </si>
  <si>
    <t>99 0 00 00000</t>
  </si>
  <si>
    <t>99 1 00 00000</t>
  </si>
  <si>
    <t>99 1 01 00000</t>
  </si>
  <si>
    <t>Распределение бюджетных ассигнований по разделам и подразделам</t>
  </si>
  <si>
    <t>Закупка товаров, работ и услуг для обеспечения государственных (муниципальных) нужд</t>
  </si>
  <si>
    <t xml:space="preserve">Источники финансирования дефицита   </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</si>
  <si>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</si>
  <si>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50 1 00 00000</t>
  </si>
  <si>
    <t>50 1 01 00000</t>
  </si>
  <si>
    <t>50 1 01 20010</t>
  </si>
  <si>
    <t>17 1 14 00000</t>
  </si>
  <si>
    <t>Реализация полномочий в области строительства, архитектуры и градостроительства</t>
  </si>
  <si>
    <t>17 1 14 11430</t>
  </si>
  <si>
    <t>06 7 02 00000</t>
  </si>
  <si>
    <t>Обеспечение мероприятий по противодействию терроризму, экстремизму</t>
  </si>
  <si>
    <t>06 7 02 10680</t>
  </si>
  <si>
    <t>19 4 06 00000</t>
  </si>
  <si>
    <t>Реализация полномочий органов местного самоуправления в соответствии с жилищным законодательством</t>
  </si>
  <si>
    <t>19 4 06 11870</t>
  </si>
  <si>
    <t>Реализация полномочий по обеспечению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созданию условий для жилищного строительства, осуществлению муниципального жилищного контроля, а также иных полномочий органов местного самоуправления в соответствии с жилищным законодательством</t>
  </si>
  <si>
    <t>Реализация полномочий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</si>
  <si>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Другие вопросы в области жилищно-коммунального хозяйства</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</si>
  <si>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</si>
  <si>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t>
  </si>
  <si>
    <t>Иные межбюджетные трансферты на осуществление внешнего муниципального финансового контроля</t>
  </si>
  <si>
    <t>Иные межбюджетные трансферты на организацию библиотечного обслуживания населения, комплектование библиотечных фондов библиотек поселения</t>
  </si>
  <si>
    <t>17 1 02 11820</t>
  </si>
  <si>
    <t>17 1 12 00000</t>
  </si>
  <si>
    <t>17 1 12 10850</t>
  </si>
  <si>
    <t>Создание условий для эффективной реализации муниципальной политики в области кадрового обеспечения</t>
  </si>
  <si>
    <t>Мероприятия кадрового обеспечения органов местного самоуправления</t>
  </si>
  <si>
    <t>Непрограммные расходы в рамках обеспечения деятельности Совета муниципального образования</t>
  </si>
  <si>
    <t>Дотации бюджетам бюджетной системы Российской Федерации*</t>
  </si>
  <si>
    <t>Субвенции бюджетам бюджетной системы Российской Федерации*</t>
  </si>
  <si>
    <t xml:space="preserve">Дотации бюджетам бюджетной системы Российской Федерации </t>
  </si>
  <si>
    <t>Субвенции бюджетам бюджетной системы Российской Федерации</t>
  </si>
  <si>
    <t>Выполнение других обязательств муниципального образования</t>
  </si>
  <si>
    <t>Жилищное хозяйство</t>
  </si>
  <si>
    <t>Реализация мероприятий в сфере жилищного хозяйства</t>
  </si>
  <si>
    <t>Обеспечение содержания муниципального жилищного фонда</t>
  </si>
  <si>
    <t>19 4 07 00000</t>
  </si>
  <si>
    <t>19 4 07 11140</t>
  </si>
  <si>
    <t>Основные мероприятия муниципальной программы</t>
  </si>
  <si>
    <t>1 13 02995 10 0000 130</t>
  </si>
  <si>
    <t>1 11 05035 10 0000 120</t>
  </si>
  <si>
    <t>17 1 07 00000</t>
  </si>
  <si>
    <t>Проведение выборов</t>
  </si>
  <si>
    <t>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t>
  </si>
  <si>
    <t>Молодежная политика</t>
  </si>
  <si>
    <t xml:space="preserve">Молодежная политика </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</si>
  <si>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</si>
  <si>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Наименование кода группы, подгруппы, статьи, подвида, 
аналитической группы вида источников финансирования 
дефицитов бюджетов
</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</si>
  <si>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</si>
  <si>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03 8 01 60120</t>
  </si>
  <si>
    <t>03 8 01 S0120</t>
  </si>
  <si>
    <t xml:space="preserve">                                                  от 22 декабря 2016 года № 140       </t>
  </si>
  <si>
    <t>Профессиональная подготовка, переподготовка и повышение квалификации</t>
  </si>
  <si>
    <t>17 1 15 00000</t>
  </si>
  <si>
    <t xml:space="preserve">Передача полномочий по решению вопросов местного значения в соответствии с заключенными соглашениями </t>
  </si>
  <si>
    <t>17 1 15 20030</t>
  </si>
  <si>
    <t>19 4 08 11120</t>
  </si>
  <si>
    <t>19 4 08 00000</t>
  </si>
  <si>
    <t>Обеспечение мероприятий по энергосбережению и повышению энергетической эффективности</t>
  </si>
  <si>
    <t>Мероприятия по энергосбережению и повышению энергетической эффективности</t>
  </si>
  <si>
    <t xml:space="preserve">                                                                                                                                от ______________________ № ___         </t>
  </si>
  <si>
    <t>Иные межбюджетные трансферты на осуществление части полномочий по исполнению бюджета поселений</t>
  </si>
  <si>
    <t>Обеспечение организации и проведения физкультурных мероприятий и массовых спортивных мероприятий</t>
  </si>
  <si>
    <t xml:space="preserve">                                                                                      от ______________________ № ___       </t>
  </si>
  <si>
    <t>Куринского сельского поселения</t>
  </si>
  <si>
    <t xml:space="preserve">Глава </t>
  </si>
  <si>
    <t xml:space="preserve">Куринского сельского поселения </t>
  </si>
  <si>
    <t>Глава</t>
  </si>
  <si>
    <t>Иные межбюджетные трансферты на осуществление части полномочий  по участию в профилактике терроризма и экстремизма, а также в минимизации и (или) ликвидации последствий проявлений терроризма и экстремизма в границах поселений</t>
  </si>
  <si>
    <t>Мероприятия по информатизации администрации муниципального образования, ее отраслевых (функциональных) органов</t>
  </si>
  <si>
    <t xml:space="preserve">Повышение оплаты труда работников муниципальных учреждений Краснодарского края </t>
  </si>
  <si>
    <t>Реализация полномочий органов местного самоуправления в сфере архитектуры и градостроительства</t>
  </si>
  <si>
    <t xml:space="preserve">                                                                                                                                 от 20 декабря 2017 года № 192            </t>
  </si>
  <si>
    <t xml:space="preserve">                                                                                                                                Приложение № 4 к решению Совета </t>
  </si>
  <si>
    <t xml:space="preserve">                                                                                      Приложение № 6 к решению Совета </t>
  </si>
  <si>
    <t>17 1 07 11910</t>
  </si>
  <si>
    <t>Проведение выборов в представительный орган муниципального образования</t>
  </si>
  <si>
    <t xml:space="preserve">                                                  Куринского сельского поселения  </t>
  </si>
  <si>
    <t xml:space="preserve">                                                  Апшеронского района</t>
  </si>
  <si>
    <t>Источники внутреннего финансирования дефицитов бюджетов,</t>
  </si>
  <si>
    <t>2 07 05030 10 0000 150</t>
  </si>
  <si>
    <t>Совет Куринского сельского поселения Апшеронского района</t>
  </si>
  <si>
    <t>2 02 15001 10 0000 150</t>
  </si>
  <si>
    <t>2 02 29999 10 0000 150</t>
  </si>
  <si>
    <t>2 02 30024 10 0000 150</t>
  </si>
  <si>
    <t>2 02 35118 10 0000 150</t>
  </si>
  <si>
    <t>2 02 40014 10 0000 150</t>
  </si>
  <si>
    <t>2 02 49999 10 0000 150</t>
  </si>
  <si>
    <t>2 02 10000 00 0000 150</t>
  </si>
  <si>
    <t>2 02 30000 00 0000 150</t>
  </si>
  <si>
    <t>2 02 40000 00 0000 150</t>
  </si>
  <si>
    <t>2 02 15001 00 0000 150</t>
  </si>
  <si>
    <t>2 02 30024 00 0000 150</t>
  </si>
  <si>
    <t>2 02 35118 00 0000 150</t>
  </si>
  <si>
    <t>2 19 60010 10 0000 150</t>
  </si>
  <si>
    <t>Прочие межбюджетные трансферты, передаваемые бюджетам сельских поселений</t>
  </si>
  <si>
    <t>Иные межбюджетные трансферты на осуществление части полномочий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t>
  </si>
  <si>
    <t xml:space="preserve">                                                  от 20 декабря 2018 года № 239        </t>
  </si>
  <si>
    <t xml:space="preserve">                                                                                                                  Куринского сельского поселения  </t>
  </si>
  <si>
    <t xml:space="preserve">                                                                                                                  Апшеронского района</t>
  </si>
  <si>
    <t>400</t>
  </si>
  <si>
    <t>Капитальные вложения в объекты государственной (муниципальной) собственности</t>
  </si>
  <si>
    <t>Ликвидация последствий чрезвычайных ситуаций на автомобильных дорогах общего пользования местного значения</t>
  </si>
  <si>
    <t>12 1 01 S2490</t>
  </si>
  <si>
    <t>2 02 20000 00 0000 150</t>
  </si>
  <si>
    <t xml:space="preserve">                                                 Куринского сельского поселения</t>
  </si>
  <si>
    <t xml:space="preserve">                                                 Апшеронского района</t>
  </si>
  <si>
    <t>06 7 01 S0060</t>
  </si>
  <si>
    <t>Озеленение территории  сельского поселения</t>
  </si>
  <si>
    <t>Субсидии бюджетам бюджетной системы Российской Федерации (межбюджетные субсидии)</t>
  </si>
  <si>
    <t>Мероприятия по предупреждению и ликвидации чрезвычайных ситуаций</t>
  </si>
  <si>
    <t xml:space="preserve">Мероприятий по предупреждению и ликвидации чрезвычайных ситуаций </t>
  </si>
  <si>
    <t xml:space="preserve">                                                 Приложение № 3 к решению Совета  </t>
  </si>
  <si>
    <t>2 07 05000 10 0000 150</t>
  </si>
  <si>
    <t xml:space="preserve">                                                                                                                  Приложение № 5 к решению Совета </t>
  </si>
  <si>
    <t>12 1 01 90020</t>
  </si>
  <si>
    <t>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t>
  </si>
  <si>
    <t>Дополнительная помощь местным бюджетам для решения социально значимых вопросов местного значения</t>
  </si>
  <si>
    <t>03 8 01 М0050</t>
  </si>
  <si>
    <t>Решение социально значимых вопросов местного значения</t>
  </si>
  <si>
    <t xml:space="preserve">2 02 20077 10 0000 150 </t>
  </si>
  <si>
    <t>Строительство (реконструкция) автомобильных дорог общего пользования местного значения</t>
  </si>
  <si>
    <t>12 1 01 S1110</t>
  </si>
  <si>
    <t>17 1 16 10820</t>
  </si>
  <si>
    <t>17 1 16 00000</t>
  </si>
  <si>
    <t>Прочие обязательства муниципального образования</t>
  </si>
  <si>
    <t xml:space="preserve">2 02 20077 00 0000 150 </t>
  </si>
  <si>
    <t>Субсидии местным бюджетам на софинансирование расходных обязательств муниципальных образований Краснодарского края на строительство (реконструкцию) автомобильных дорог общего пользования местного значения</t>
  </si>
  <si>
    <t>2 02 49999 00 0000 150</t>
  </si>
  <si>
    <t>Прочие межбюджетные трансферты, передаваемые бюджетам</t>
  </si>
  <si>
    <t>Субсидии бюджетам на софинансирование капитальных вложений в объекты муниципальной собственности</t>
  </si>
  <si>
    <t xml:space="preserve">Субсидии бюджетам сельских поселений на софинансирование капитальных вложений в объекты муниципальной собственности  </t>
  </si>
  <si>
    <t>2 02 16001 10 0000 150</t>
  </si>
  <si>
    <t>2 02 16001 00 0000 150</t>
  </si>
  <si>
    <t xml:space="preserve">Дотации  на выравнивание бюджетной обеспеченности </t>
  </si>
  <si>
    <t>03 8 А1 55190</t>
  </si>
  <si>
    <t>Федеральный проект "Культурная среда"</t>
  </si>
  <si>
    <t>Государственная поддержка отрасли культура</t>
  </si>
  <si>
    <t xml:space="preserve">03 8 А1 00000 </t>
  </si>
  <si>
    <t>03 8 А1 00000</t>
  </si>
  <si>
    <t xml:space="preserve">Подготовка населения и организаций к действиям в чрезвычайной ситуации в мирное и военное время </t>
  </si>
  <si>
    <t>06 7 01 10630</t>
  </si>
  <si>
    <t>Подготовка населения и организаций к действиям в чрезвычайной ситуации в мирное и военное время</t>
  </si>
  <si>
    <t xml:space="preserve">                                                     Куринского сельского поселения  </t>
  </si>
  <si>
    <t xml:space="preserve">                                                     Апшеронского района</t>
  </si>
  <si>
    <t xml:space="preserve">                                                     Приложение № 7 к решению Совета </t>
  </si>
  <si>
    <t xml:space="preserve">                                                      Куринского сельского поселения  </t>
  </si>
  <si>
    <t xml:space="preserve">                                                      Апшеронского района</t>
  </si>
  <si>
    <t>03 8 01 09020</t>
  </si>
  <si>
    <t>Прочие доходы от компенсации затрат бюджетов сельских  поселений</t>
  </si>
  <si>
    <t>03 7 00 00000</t>
  </si>
  <si>
    <t>03 7 01 00000</t>
  </si>
  <si>
    <t>Восстановление, ремонт, благоустройство объектов культурного наследия на территории поселения</t>
  </si>
  <si>
    <t>Сохранение, использование и популяризация объектов культурного наследия</t>
  </si>
  <si>
    <t>Реализация мероприятий муниципальной программы "Развитие жилищно-коммунального хозяйства"</t>
  </si>
  <si>
    <t>19 4 02 11900</t>
  </si>
  <si>
    <t>19 4 06 11170</t>
  </si>
  <si>
    <t xml:space="preserve">Озеленение </t>
  </si>
  <si>
    <t>Обеспечение озеленения территории поселения</t>
  </si>
  <si>
    <t>08 3 08 10820</t>
  </si>
  <si>
    <t>08 3 08 00000</t>
  </si>
  <si>
    <t>06 7 01 90020</t>
  </si>
  <si>
    <t xml:space="preserve">Доходы от уплаты акцизов на автомобильный бензин, прямогонный бензин, дизельное топливо,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</si>
  <si>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Объем поступлений доходов в  бюджет Куринского сельского поселения Апшеронского района по кодам видов (подвидов) доходов на 2021 год</t>
  </si>
  <si>
    <t>Безвозмездные поступления из краевого и районного бюджетов в 2021 году</t>
  </si>
  <si>
    <t>классификации расходов бюджетов на 2021 год</t>
  </si>
  <si>
    <t xml:space="preserve">                                                                    </t>
  </si>
  <si>
    <t xml:space="preserve">Распределение бюджетных ассигнований 
по целевым статьям (муниципальным программам Куринского сельского поселения Апшеронского района  и непрограммным направлениям деятельности), группам видов расходов классификации расходов бюджетов на 2021 год
</t>
  </si>
  <si>
    <t>бюджета Куринского сельского поселения Апшеронского района, перечень статей источников финансирования дефицитов бюджетов на 2021 год</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</si>
  <si>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</si>
  <si>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2 02 25299 10 0000 150</t>
  </si>
  <si>
    <t>2 02 25299 00 0000 150</t>
  </si>
  <si>
    <t xml:space="preserve">Субвенции  бюджетам муниципальных образований на осуществление государственных полномочий по первичному воинскому учету на территориях, где отсутствуют военные комиссариаты
</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</si>
  <si>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</si>
  <si>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Защита населения и территории от чрезвычайных ситуаций природного и техногенного характера, пожарная безопасность</t>
  </si>
  <si>
    <t>06 7 01 10600</t>
  </si>
  <si>
    <t>Обеспечение защиты населения и территории муниципального образования  от чрезвычайных ситуаций природного и техногенного характера</t>
  </si>
  <si>
    <t>Реализация мероприятий федеральной целевой программы "Увековечение памяти погибших при защите Отечества на 2019-2024 годы"</t>
  </si>
  <si>
    <t>Непрограммные расходы органов местного самоуправления</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</si>
  <si>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</si>
  <si>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</si>
  <si>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Субсидии  бюджетам муниципальных образований на проведение мероприятий по восстановлению (ремонту, благоустройству) воинских захоронений; установке мемориальных знаков на воинских захоронениях, нанесению имен погибших при защите Отечества на мемориальные сооружения воинских захоронений по месту захоронения в пределах полномочий, установленных 
законодательством Российской Федерации
</t>
  </si>
  <si>
    <t>Дотации на выравнивание  бюджетной обеспеченности из бюджетов муниципальных районов, городских округов с внутригородским делением</t>
  </si>
  <si>
    <t>Дотации бюджетам сельских поселений на выравнивание  бюджетной обеспеченности из бюджета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</si>
  <si>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</si>
  <si>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*По видам и подвидам доходов, входящих в соответствующих группировочный код бюджетной классификации, зачисляемым в  бюджет Куринского сельского поселения Апшеронского района в соответствии с законодательством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</si>
  <si>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</si>
  <si>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1 16 07010 00 0000 140</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</si>
  <si>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</si>
  <si>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</si>
  <si>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Ведомственная структура расходов бюджета Куринского сельского поселения                                                                                               Апшеронского района на 2021 год</t>
  </si>
  <si>
    <t>03 7 01 L2990</t>
  </si>
  <si>
    <t>99 1 00 90010</t>
  </si>
  <si>
    <t>Резервный фонд администрации муниципального образования</t>
  </si>
  <si>
    <t>2 07 00000 00 0000 000</t>
  </si>
  <si>
    <t>Прочие безвозмездные поступления</t>
  </si>
  <si>
    <t xml:space="preserve">Прочие безвозмездные поступления в бюджеты сельских поселений </t>
  </si>
  <si>
    <t>Земельный налог</t>
  </si>
  <si>
    <t xml:space="preserve">                                                   от "21" декабря 2020 года № 55      </t>
  </si>
  <si>
    <t xml:space="preserve">                                                  от "21" декабря 2020 года № 55    </t>
  </si>
  <si>
    <t xml:space="preserve">                                                                                                                 от "21" декабря 2020 года № 55               </t>
  </si>
  <si>
    <t xml:space="preserve">                                                     от "21" декабря 2020 года № 55           </t>
  </si>
  <si>
    <t xml:space="preserve">                                                  Приложение № 2  к  решению Совета  </t>
  </si>
  <si>
    <t xml:space="preserve">Иные межбюджетные трансферты на благоустройство территории Куринского сельского поселения Апшеронского района по адресу: станица Куринская, ул. Новицкого, 103 </t>
  </si>
  <si>
    <t>17 1 02 11880</t>
  </si>
  <si>
    <t>Материально-техническое обеспечение деятельности органов местного самоуправления муниципального образования</t>
  </si>
  <si>
    <t>19 4 05 90020</t>
  </si>
  <si>
    <t>08 3 01 10820</t>
  </si>
  <si>
    <t>08 3 07 00000</t>
  </si>
  <si>
    <t>08 3 07 10860</t>
  </si>
  <si>
    <t>Содержание имущества находящегося в муниципальной казне</t>
  </si>
  <si>
    <t xml:space="preserve">Реализация мероприятий муниципальной программы "Управление муниципальным имуществом"  </t>
  </si>
  <si>
    <t>19 4 05 11140</t>
  </si>
  <si>
    <t xml:space="preserve">Средства резервного фонда администрации муниципального образования Апшеронский район </t>
  </si>
  <si>
    <t>Осуществление капитального ремонта</t>
  </si>
  <si>
    <t>17 1 02 09020</t>
  </si>
  <si>
    <t>Расходы на обеспечение деятельности (оказание услуг)  муниципальных учреждений</t>
  </si>
  <si>
    <t>1 11 05075 10 0000 120</t>
  </si>
  <si>
    <t>Доходы от сдачи в аренду имущества, составляющего казну сельских поселений (за исключением земельных участков)</t>
  </si>
  <si>
    <t xml:space="preserve">                                                                                         Куринского сельского поселения  </t>
  </si>
  <si>
    <t xml:space="preserve">                                                                                         Апшеронского района</t>
  </si>
  <si>
    <t xml:space="preserve">                                                                                         Приложение № 4 к решению Совета </t>
  </si>
  <si>
    <t xml:space="preserve">                                                                                         от "21" декабря 2020 года № 55          </t>
  </si>
  <si>
    <t>Капитальный ремонт и ремонт автомобильных дорог общего пользования местного значения</t>
  </si>
  <si>
    <t>12 1 01 S2440</t>
  </si>
  <si>
    <t>Субсидии на капитальный ремонт и ремонт автомобильных дорог общего пользования местного значения</t>
  </si>
  <si>
    <t>2 02 29999 00 0000 150</t>
  </si>
  <si>
    <t>Прочие субсидии</t>
  </si>
  <si>
    <t xml:space="preserve">                                                  Приложение № 1 к решению Совета  </t>
  </si>
  <si>
    <t xml:space="preserve">                                                                                        Приложение № 3 к решению Совета </t>
  </si>
  <si>
    <t xml:space="preserve">                                                                                                                  Приложение № 4 к решению Совета </t>
  </si>
  <si>
    <t xml:space="preserve">                                                     Приложение № 6 к решению Совета </t>
  </si>
  <si>
    <t>Иные межбюджетные трансферты на поддержку мер по сбалансированности бюджетов</t>
  </si>
  <si>
    <t xml:space="preserve">               Приложение № 5 к решению Совета </t>
  </si>
  <si>
    <t xml:space="preserve">                Куринского сельского поселения  </t>
  </si>
  <si>
    <t xml:space="preserve">              Апшеронского района</t>
  </si>
  <si>
    <t xml:space="preserve">               Апшеронского района</t>
  </si>
  <si>
    <t xml:space="preserve">              Приложение № 6 к решению Совета </t>
  </si>
  <si>
    <t xml:space="preserve">              Куринского сельского поселения  </t>
  </si>
  <si>
    <t xml:space="preserve">              от "21" декабря 2020 года № 55                </t>
  </si>
  <si>
    <t>плюс 495,344</t>
  </si>
  <si>
    <t>Иные межбюджетные трансферты на проведение строительного контроля по объекту «Ремонт дорог общего пользования местного значения ул. Привокзальная, ул. Тоннельная, ул. 2я Тоннельная в поселке Станционный Куринского сельского поселения Апшеронского района»</t>
  </si>
  <si>
    <t>минус 45</t>
  </si>
  <si>
    <t>Иные межбюджетные трансферты</t>
  </si>
  <si>
    <t>минус 11,9</t>
  </si>
  <si>
    <t>плюс 56,9</t>
  </si>
  <si>
    <t xml:space="preserve">                                                  от  "26" августа 2021 года № 76  </t>
  </si>
  <si>
    <t xml:space="preserve">                                                 от  "26" августа 2021 года № 76    </t>
  </si>
  <si>
    <t xml:space="preserve">                                                                                          от  "26" августа 2021 года № 76                     </t>
  </si>
  <si>
    <t xml:space="preserve">                                                                                                                 от  "26" августа 2021 года № 76                              </t>
  </si>
  <si>
    <t xml:space="preserve">                от  "26" августа 2021 года № 76                        </t>
  </si>
  <si>
    <t xml:space="preserve">                                                     от  "26" августа 2021 года № 76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</si>
</sst>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0"/>
    <numFmt numFmtId="177" formatCode="#,##0.0"/>
    <numFmt numFmtId="178" formatCode="0.00000"/>
    <numFmt numFmtId="179" formatCode="0.000000"/>
    <numFmt numFmtId="180" formatCode="#,##0.00000"/>
    <numFmt numFmtId="181" formatCode="_-* #,##0.00000_р_._-;\-* #,##0.00000_р_._-;_-* &quot;-&quot;?????_р_._-;_-@_-"/>
    <numFmt numFmtId="182" formatCode="_-* #,##0.0_р_._-;\-* #,##0.0_р_._-;_-* &quot;-&quot;??_р_._-;_-@_-"/>
    <numFmt numFmtId="183" formatCode="0.0_ ;[Red]\-0.0\ "/>
    <numFmt numFmtId="184" formatCode="0.00000_ ;[Red]\-0.00000\ "/>
    <numFmt numFmtId="185" formatCode="0.0000"/>
    <numFmt numFmtId="186" formatCode="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0000"/>
    <numFmt numFmtId="192" formatCode="0.00000000"/>
  </numFmts>
  <fonts count="69">
    <font>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i/>
      <sz val="12"/>
      <name val="Times New Roman"/>
      <family val="1"/>
    </font>
    <font>
      <sz val="14"/>
      <name val="Times New Roman"/>
      <family val="1"/>
    </font>
    <font>
      <b/>
      <sz val="14"/>
      <name val="Times New Roman"/>
      <family val="1"/>
    </font>
    <font>
      <sz val="10"/>
      <name val="Arial"/>
      <family val="2"/>
    </font>
    <font>
      <sz val="14"/>
      <name val="Arial"/>
      <family val="2"/>
    </font>
    <font>
      <sz val="14"/>
      <color indexed="10"/>
      <name val="Arial"/>
      <family val="2"/>
    </font>
    <font>
      <b/>
      <i/>
      <sz val="14"/>
      <color indexed="10"/>
      <name val="Arial"/>
      <family val="2"/>
    </font>
    <font>
      <b/>
      <sz val="16"/>
      <name val="Times New Roman"/>
      <family val="1"/>
    </font>
    <font>
      <sz val="14"/>
      <color indexed="8"/>
      <name val="Times New Roman"/>
      <family val="1"/>
    </font>
    <font>
      <b/>
      <sz val="14"/>
      <color indexed="8"/>
      <name val="Times New Roman"/>
      <family val="1"/>
    </font>
    <font>
      <b/>
      <sz val="14"/>
      <color indexed="10"/>
      <name val="Times New Roman"/>
      <family val="1"/>
    </font>
    <font>
      <i/>
      <sz val="14"/>
      <name val="Times New Roman"/>
      <family val="1"/>
    </font>
    <font>
      <i/>
      <sz val="14"/>
      <color indexed="8"/>
      <name val="Times New Roman"/>
      <family val="1"/>
    </font>
    <font>
      <sz val="12"/>
      <color indexed="10"/>
      <name val="Times New Roman"/>
      <family val="1"/>
    </font>
    <font>
      <sz val="10"/>
      <name val="Times New Roman"/>
      <family val="1"/>
    </font>
    <font>
      <sz val="14"/>
      <color indexed="10"/>
      <name val="Times New Roman"/>
      <family val="1"/>
    </font>
    <font>
      <sz val="11"/>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4"/>
      <color indexed="10"/>
      <name val="Times New Roman"/>
      <family val="1"/>
    </font>
    <font>
      <b/>
      <sz val="12"/>
      <color indexed="10"/>
      <name val="Times New Roman"/>
      <family val="1"/>
    </font>
    <font>
      <i/>
      <sz val="12"/>
      <color indexed="10"/>
      <name val="Times New Roman"/>
      <family val="1"/>
    </font>
    <font>
      <sz val="10"/>
      <color indexed="10"/>
      <name val="Arial Cyr"/>
      <family val="0"/>
    </font>
    <font>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4"/>
      <color rgb="FFFF0000"/>
      <name val="Times New Roman"/>
      <family val="1"/>
    </font>
    <font>
      <b/>
      <sz val="12"/>
      <color rgb="FFFF0000"/>
      <name val="Times New Roman"/>
      <family val="1"/>
    </font>
    <font>
      <sz val="14"/>
      <color rgb="FFFF0000"/>
      <name val="Times New Roman"/>
      <family val="1"/>
    </font>
    <font>
      <sz val="12"/>
      <color rgb="FFFF0000"/>
      <name val="Times New Roman"/>
      <family val="1"/>
    </font>
    <font>
      <i/>
      <sz val="12"/>
      <color rgb="FFFF0000"/>
      <name val="Times New Roman"/>
      <family val="1"/>
    </font>
    <font>
      <sz val="10"/>
      <color rgb="FFFF0000"/>
      <name val="Arial Cyr"/>
      <family val="0"/>
    </font>
    <font>
      <sz val="12"/>
      <color rgb="FFFF0000"/>
      <name val="Arial Cyr"/>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C00000"/>
        <bgColor indexed="64"/>
      </patternFill>
    </fill>
    <fill>
      <patternFill patternType="solid">
        <fgColor rgb="FFFF000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1"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2"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0" fontId="61" fillId="31" borderId="0" applyNumberFormat="0" applyBorder="0" applyAlignment="0" applyProtection="0"/>
  </cellStyleXfs>
  <cellXfs count="496">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xf>
    <xf numFmtId="0" fontId="5" fillId="0" borderId="0" xfId="0" applyFont="1" applyFill="1" applyAlignment="1">
      <alignment horizontal="left" indent="4"/>
    </xf>
    <xf numFmtId="49" fontId="3" fillId="0" borderId="0" xfId="0" applyNumberFormat="1" applyFont="1" applyFill="1" applyAlignment="1">
      <alignment horizontal="center"/>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10" xfId="0" applyNumberFormat="1"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xf>
    <xf numFmtId="0" fontId="9" fillId="0" borderId="0" xfId="59" applyFont="1">
      <alignment/>
      <protection/>
    </xf>
    <xf numFmtId="0" fontId="6" fillId="0" borderId="0" xfId="59" applyFont="1" applyFill="1">
      <alignment/>
      <protection/>
    </xf>
    <xf numFmtId="49" fontId="3" fillId="0" borderId="0" xfId="0" applyNumberFormat="1" applyFont="1" applyFill="1" applyAlignment="1">
      <alignment vertical="top" wrapText="1"/>
    </xf>
    <xf numFmtId="0" fontId="3" fillId="0" borderId="0" xfId="0" applyFont="1" applyFill="1" applyAlignment="1">
      <alignment wrapText="1"/>
    </xf>
    <xf numFmtId="49" fontId="3" fillId="0" borderId="0" xfId="0" applyNumberFormat="1" applyFont="1" applyFill="1" applyBorder="1" applyAlignment="1">
      <alignment horizontal="center" vertical="top" wrapText="1"/>
    </xf>
    <xf numFmtId="0" fontId="6" fillId="0" borderId="0" xfId="0" applyFont="1" applyFill="1" applyBorder="1" applyAlignment="1">
      <alignment/>
    </xf>
    <xf numFmtId="0" fontId="10" fillId="0" borderId="0" xfId="59" applyFont="1">
      <alignment/>
      <protection/>
    </xf>
    <xf numFmtId="0" fontId="10" fillId="32" borderId="0" xfId="59" applyFont="1" applyFill="1">
      <alignment/>
      <protection/>
    </xf>
    <xf numFmtId="0" fontId="7" fillId="0" borderId="10" xfId="59" applyFont="1" applyFill="1" applyBorder="1" applyAlignment="1">
      <alignment horizontal="center" vertical="top" wrapText="1"/>
      <protection/>
    </xf>
    <xf numFmtId="0" fontId="9" fillId="0" borderId="0" xfId="59" applyFont="1" applyFill="1">
      <alignment/>
      <protection/>
    </xf>
    <xf numFmtId="0" fontId="6" fillId="0" borderId="10" xfId="59" applyFont="1" applyFill="1" applyBorder="1" applyAlignment="1">
      <alignment horizontal="center" vertical="top" wrapText="1"/>
      <protection/>
    </xf>
    <xf numFmtId="0" fontId="10" fillId="0" borderId="0" xfId="59" applyFont="1" applyFill="1">
      <alignment/>
      <protection/>
    </xf>
    <xf numFmtId="0" fontId="6" fillId="0" borderId="0" xfId="57" applyFont="1" applyFill="1" applyBorder="1" applyAlignment="1">
      <alignment wrapText="1"/>
      <protection/>
    </xf>
    <xf numFmtId="180" fontId="6" fillId="0" borderId="0" xfId="0" applyNumberFormat="1" applyFont="1" applyFill="1" applyBorder="1" applyAlignment="1">
      <alignment horizontal="right"/>
    </xf>
    <xf numFmtId="178" fontId="6" fillId="0" borderId="0" xfId="0" applyNumberFormat="1" applyFont="1" applyFill="1" applyAlignment="1">
      <alignment/>
    </xf>
    <xf numFmtId="178" fontId="3" fillId="0" borderId="0" xfId="0" applyNumberFormat="1" applyFont="1" applyFill="1" applyAlignment="1">
      <alignment horizontal="center"/>
    </xf>
    <xf numFmtId="180" fontId="6" fillId="0" borderId="0" xfId="0" applyNumberFormat="1" applyFont="1" applyFill="1" applyAlignment="1">
      <alignment horizontal="right"/>
    </xf>
    <xf numFmtId="180" fontId="6" fillId="0" borderId="0" xfId="57" applyNumberFormat="1" applyFont="1" applyFill="1" applyAlignment="1">
      <alignment horizontal="right"/>
      <protection/>
    </xf>
    <xf numFmtId="180" fontId="6" fillId="0" borderId="0" xfId="57" applyNumberFormat="1" applyFont="1" applyFill="1">
      <alignment/>
      <protection/>
    </xf>
    <xf numFmtId="1" fontId="6" fillId="0" borderId="10" xfId="0" applyNumberFormat="1" applyFont="1" applyFill="1" applyBorder="1" applyAlignment="1">
      <alignment horizontal="center"/>
    </xf>
    <xf numFmtId="0" fontId="7" fillId="0" borderId="10" xfId="59" applyFont="1" applyFill="1" applyBorder="1" applyAlignment="1">
      <alignment horizontal="center"/>
      <protection/>
    </xf>
    <xf numFmtId="0" fontId="6" fillId="0" borderId="0" xfId="0" applyFont="1" applyFill="1" applyBorder="1" applyAlignment="1">
      <alignment/>
    </xf>
    <xf numFmtId="178" fontId="9" fillId="0" borderId="0" xfId="59" applyNumberFormat="1" applyFont="1" applyFill="1">
      <alignment/>
      <protection/>
    </xf>
    <xf numFmtId="0" fontId="7" fillId="0" borderId="10" xfId="59" applyFont="1" applyFill="1" applyBorder="1" applyAlignment="1">
      <alignment horizontal="center" vertical="top" wrapText="1"/>
      <protection/>
    </xf>
    <xf numFmtId="0" fontId="3" fillId="0" borderId="10" xfId="0" applyFont="1" applyFill="1" applyBorder="1" applyAlignment="1">
      <alignment horizontal="center"/>
    </xf>
    <xf numFmtId="179" fontId="11" fillId="0" borderId="0" xfId="59" applyNumberFormat="1" applyFont="1" applyFill="1">
      <alignment/>
      <protection/>
    </xf>
    <xf numFmtId="178" fontId="6" fillId="0" borderId="0" xfId="0" applyNumberFormat="1" applyFont="1" applyFill="1" applyAlignment="1">
      <alignment/>
    </xf>
    <xf numFmtId="178" fontId="6" fillId="0" borderId="0" xfId="0" applyNumberFormat="1" applyFont="1" applyFill="1" applyAlignment="1">
      <alignment horizontal="right"/>
    </xf>
    <xf numFmtId="0" fontId="4" fillId="0" borderId="10" xfId="0"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center" vertical="top"/>
    </xf>
    <xf numFmtId="0" fontId="0" fillId="0" borderId="0" xfId="0" applyFill="1" applyAlignment="1">
      <alignment horizontal="center"/>
    </xf>
    <xf numFmtId="178" fontId="7" fillId="0" borderId="10" xfId="59" applyNumberFormat="1" applyFont="1" applyFill="1" applyBorder="1" applyAlignment="1">
      <alignment horizontal="center"/>
      <protection/>
    </xf>
    <xf numFmtId="49" fontId="3" fillId="0" borderId="10" xfId="0" applyNumberFormat="1" applyFont="1" applyFill="1" applyBorder="1" applyAlignment="1">
      <alignment horizontal="center" vertical="top" wrapText="1"/>
    </xf>
    <xf numFmtId="49" fontId="6" fillId="0" borderId="0" xfId="0" applyNumberFormat="1" applyFont="1" applyFill="1" applyAlignment="1">
      <alignment vertical="top" wrapText="1"/>
    </xf>
    <xf numFmtId="0" fontId="6" fillId="0" borderId="0" xfId="0" applyFont="1" applyFill="1" applyAlignment="1">
      <alignment horizontal="left"/>
    </xf>
    <xf numFmtId="178" fontId="6" fillId="0" borderId="0" xfId="59" applyNumberFormat="1" applyFont="1" applyFill="1" applyAlignment="1">
      <alignment horizontal="right"/>
      <protection/>
    </xf>
    <xf numFmtId="1" fontId="7" fillId="0" borderId="0" xfId="58" applyNumberFormat="1" applyFont="1" applyFill="1" applyAlignment="1">
      <alignment horizontal="center" wrapText="1"/>
      <protection/>
    </xf>
    <xf numFmtId="0" fontId="10" fillId="0" borderId="0" xfId="59" applyFont="1" applyFill="1">
      <alignment/>
      <protection/>
    </xf>
    <xf numFmtId="49" fontId="18" fillId="0" borderId="0" xfId="0" applyNumberFormat="1" applyFont="1" applyFill="1" applyAlignment="1">
      <alignment horizontal="right"/>
    </xf>
    <xf numFmtId="49" fontId="18" fillId="0" borderId="0" xfId="0" applyNumberFormat="1" applyFont="1" applyFill="1" applyAlignment="1">
      <alignment horizontal="right"/>
    </xf>
    <xf numFmtId="49" fontId="6" fillId="0" borderId="0" xfId="0" applyNumberFormat="1" applyFont="1" applyFill="1" applyAlignment="1">
      <alignment horizontal="center"/>
    </xf>
    <xf numFmtId="178" fontId="6" fillId="0" borderId="0" xfId="0" applyNumberFormat="1" applyFont="1" applyFill="1" applyAlignment="1">
      <alignment horizontal="center"/>
    </xf>
    <xf numFmtId="178" fontId="6" fillId="0" borderId="0" xfId="0" applyNumberFormat="1" applyFont="1" applyFill="1" applyAlignment="1">
      <alignment horizontal="center" vertical="center"/>
    </xf>
    <xf numFmtId="0" fontId="6" fillId="0" borderId="10" xfId="0" applyFont="1" applyFill="1" applyBorder="1" applyAlignment="1">
      <alignment horizontal="center" vertical="top"/>
    </xf>
    <xf numFmtId="0" fontId="6" fillId="0" borderId="0" xfId="0" applyFont="1" applyAlignment="1">
      <alignment/>
    </xf>
    <xf numFmtId="0" fontId="7" fillId="0" borderId="10" xfId="0" applyFont="1" applyFill="1" applyBorder="1" applyAlignment="1">
      <alignment horizontal="center" vertical="top"/>
    </xf>
    <xf numFmtId="0" fontId="7" fillId="0" borderId="10" xfId="0" applyFont="1" applyFill="1" applyBorder="1" applyAlignment="1">
      <alignment horizontal="center" vertical="center"/>
    </xf>
    <xf numFmtId="0" fontId="6" fillId="0" borderId="0" xfId="0" applyFont="1" applyFill="1" applyAlignment="1">
      <alignment wrapText="1"/>
    </xf>
    <xf numFmtId="0" fontId="6" fillId="0" borderId="0" xfId="57" applyFont="1" applyFill="1">
      <alignment/>
      <protection/>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180" fontId="7" fillId="0" borderId="10" xfId="57" applyNumberFormat="1" applyFont="1" applyFill="1" applyBorder="1" applyAlignment="1">
      <alignment horizontal="center" vertical="center" wrapText="1"/>
      <protection/>
    </xf>
    <xf numFmtId="0" fontId="6" fillId="0" borderId="10" xfId="57" applyFont="1" applyFill="1" applyBorder="1" applyAlignment="1">
      <alignment horizontal="center" vertical="center"/>
      <protection/>
    </xf>
    <xf numFmtId="0" fontId="6" fillId="0" borderId="10" xfId="57" applyFont="1" applyFill="1" applyBorder="1" applyAlignment="1">
      <alignment horizontal="center" vertical="center" wrapText="1"/>
      <protection/>
    </xf>
    <xf numFmtId="3" fontId="6" fillId="0" borderId="10" xfId="57" applyNumberFormat="1" applyFont="1" applyFill="1" applyBorder="1" applyAlignment="1">
      <alignment horizontal="center" vertical="center" wrapText="1"/>
      <protection/>
    </xf>
    <xf numFmtId="0" fontId="7" fillId="0" borderId="11" xfId="0" applyFont="1" applyFill="1" applyBorder="1" applyAlignment="1">
      <alignment horizontal="center"/>
    </xf>
    <xf numFmtId="0" fontId="7" fillId="0" borderId="11" xfId="0" applyFont="1" applyFill="1" applyBorder="1" applyAlignment="1">
      <alignment horizontal="left"/>
    </xf>
    <xf numFmtId="0" fontId="6" fillId="0" borderId="12" xfId="0" applyFont="1" applyBorder="1" applyAlignment="1">
      <alignment wrapText="1"/>
    </xf>
    <xf numFmtId="1" fontId="15" fillId="0" borderId="0" xfId="57" applyNumberFormat="1" applyFont="1" applyFill="1">
      <alignment/>
      <protection/>
    </xf>
    <xf numFmtId="0" fontId="16" fillId="0" borderId="0" xfId="57" applyFont="1" applyFill="1">
      <alignment/>
      <protection/>
    </xf>
    <xf numFmtId="0" fontId="6" fillId="0" borderId="0" xfId="0" applyFont="1" applyAlignment="1">
      <alignment horizontal="justify"/>
    </xf>
    <xf numFmtId="1" fontId="6" fillId="0" borderId="0" xfId="0" applyNumberFormat="1" applyFont="1" applyFill="1" applyAlignment="1">
      <alignment/>
    </xf>
    <xf numFmtId="180" fontId="6" fillId="0" borderId="0" xfId="0" applyNumberFormat="1" applyFont="1" applyFill="1" applyBorder="1" applyAlignment="1">
      <alignment/>
    </xf>
    <xf numFmtId="0" fontId="7" fillId="0" borderId="10" xfId="57" applyFont="1" applyFill="1" applyBorder="1" applyAlignment="1">
      <alignment horizontal="center" vertical="center"/>
      <protection/>
    </xf>
    <xf numFmtId="0" fontId="7" fillId="0" borderId="10" xfId="57" applyFont="1" applyFill="1" applyBorder="1" applyAlignment="1">
      <alignment horizontal="center" vertical="center" wrapText="1"/>
      <protection/>
    </xf>
    <xf numFmtId="177" fontId="7" fillId="0" borderId="10" xfId="57" applyNumberFormat="1" applyFont="1" applyFill="1" applyBorder="1" applyAlignment="1">
      <alignment horizontal="center" vertical="center" wrapText="1"/>
      <protection/>
    </xf>
    <xf numFmtId="0" fontId="6" fillId="0" borderId="11" xfId="57" applyFont="1" applyFill="1" applyBorder="1" applyAlignment="1">
      <alignment horizontal="center" vertical="center"/>
      <protection/>
    </xf>
    <xf numFmtId="0" fontId="6" fillId="0" borderId="11" xfId="57" applyFont="1" applyFill="1" applyBorder="1" applyAlignment="1">
      <alignment horizontal="center" vertical="center" wrapText="1"/>
      <protection/>
    </xf>
    <xf numFmtId="0" fontId="19" fillId="0" borderId="0" xfId="59" applyFont="1" applyFill="1">
      <alignment/>
      <protection/>
    </xf>
    <xf numFmtId="0" fontId="19" fillId="0" borderId="0" xfId="59" applyFont="1">
      <alignment/>
      <protection/>
    </xf>
    <xf numFmtId="0" fontId="3" fillId="0" borderId="0" xfId="59" applyFont="1" applyFill="1">
      <alignment/>
      <protection/>
    </xf>
    <xf numFmtId="2" fontId="20" fillId="0" borderId="0" xfId="59" applyNumberFormat="1" applyFont="1" applyFill="1" applyAlignment="1">
      <alignment horizontal="center"/>
      <protection/>
    </xf>
    <xf numFmtId="181" fontId="19" fillId="0" borderId="0" xfId="59" applyNumberFormat="1" applyFont="1">
      <alignment/>
      <protection/>
    </xf>
    <xf numFmtId="10" fontId="6" fillId="0" borderId="0" xfId="59" applyNumberFormat="1" applyFont="1">
      <alignment/>
      <protection/>
    </xf>
    <xf numFmtId="0" fontId="3" fillId="0" borderId="11" xfId="59" applyFont="1" applyFill="1" applyBorder="1" applyAlignment="1">
      <alignment horizontal="center" vertical="top" wrapText="1"/>
      <protection/>
    </xf>
    <xf numFmtId="0" fontId="3" fillId="0" borderId="13" xfId="59" applyFont="1" applyFill="1" applyBorder="1" applyAlignment="1">
      <alignment horizontal="center" wrapText="1"/>
      <protection/>
    </xf>
    <xf numFmtId="0" fontId="3" fillId="0" borderId="10" xfId="59" applyFont="1" applyFill="1" applyBorder="1" applyAlignment="1">
      <alignment horizontal="center" wrapText="1"/>
      <protection/>
    </xf>
    <xf numFmtId="178" fontId="19" fillId="0" borderId="0" xfId="59" applyNumberFormat="1" applyFont="1" applyFill="1">
      <alignment/>
      <protection/>
    </xf>
    <xf numFmtId="179" fontId="7" fillId="0" borderId="0" xfId="59" applyNumberFormat="1" applyFont="1" applyFill="1">
      <alignment/>
      <protection/>
    </xf>
    <xf numFmtId="0" fontId="4" fillId="0" borderId="0" xfId="59" applyFont="1" applyFill="1">
      <alignment/>
      <protection/>
    </xf>
    <xf numFmtId="181" fontId="4" fillId="0" borderId="0" xfId="59" applyNumberFormat="1" applyFont="1" applyFill="1">
      <alignment/>
      <protection/>
    </xf>
    <xf numFmtId="178" fontId="4" fillId="0" borderId="0" xfId="59" applyNumberFormat="1" applyFont="1" applyFill="1" applyAlignment="1">
      <alignment shrinkToFit="1"/>
      <protection/>
    </xf>
    <xf numFmtId="0" fontId="6" fillId="0" borderId="0" xfId="59" applyFont="1" applyFill="1" applyBorder="1">
      <alignment/>
      <protection/>
    </xf>
    <xf numFmtId="0" fontId="6" fillId="0" borderId="0" xfId="59" applyFont="1" applyFill="1" applyBorder="1" applyAlignment="1">
      <alignment wrapText="1"/>
      <protection/>
    </xf>
    <xf numFmtId="182" fontId="6" fillId="0" borderId="0" xfId="59" applyNumberFormat="1" applyFont="1" applyFill="1" applyBorder="1" applyAlignment="1">
      <alignment horizontal="right"/>
      <protection/>
    </xf>
    <xf numFmtId="0" fontId="18" fillId="0" borderId="0" xfId="59" applyFont="1" applyFill="1">
      <alignment/>
      <protection/>
    </xf>
    <xf numFmtId="0" fontId="21" fillId="0" borderId="0" xfId="59" applyFont="1" applyFill="1">
      <alignment/>
      <protection/>
    </xf>
    <xf numFmtId="0" fontId="3" fillId="0" borderId="0" xfId="59" applyFont="1">
      <alignment/>
      <protection/>
    </xf>
    <xf numFmtId="0" fontId="6" fillId="0" borderId="0" xfId="59" applyFont="1" applyFill="1" applyAlignment="1">
      <alignment horizontal="right"/>
      <protection/>
    </xf>
    <xf numFmtId="0" fontId="7" fillId="0" borderId="10" xfId="59" applyFont="1" applyFill="1" applyBorder="1" applyAlignment="1">
      <alignment horizontal="center" vertical="center" wrapText="1"/>
      <protection/>
    </xf>
    <xf numFmtId="0" fontId="4" fillId="0" borderId="10" xfId="0" applyFont="1" applyFill="1" applyBorder="1" applyAlignment="1">
      <alignment horizontal="center" vertical="center"/>
    </xf>
    <xf numFmtId="0" fontId="6" fillId="0" borderId="11"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Fill="1" applyBorder="1" applyAlignment="1">
      <alignment/>
    </xf>
    <xf numFmtId="0" fontId="6" fillId="0" borderId="10" xfId="0" applyFont="1" applyFill="1" applyBorder="1" applyAlignment="1">
      <alignment wrapText="1"/>
    </xf>
    <xf numFmtId="0" fontId="7" fillId="0" borderId="10" xfId="0" applyFont="1" applyFill="1" applyBorder="1" applyAlignment="1">
      <alignment horizontal="center" vertical="top"/>
    </xf>
    <xf numFmtId="0" fontId="6" fillId="0" borderId="0" xfId="0" applyFont="1" applyFill="1" applyBorder="1" applyAlignment="1">
      <alignment horizontal="center" vertical="top"/>
    </xf>
    <xf numFmtId="0" fontId="6" fillId="0" borderId="10" xfId="0" applyFont="1" applyFill="1" applyBorder="1" applyAlignment="1">
      <alignment horizontal="center" vertical="top"/>
    </xf>
    <xf numFmtId="0" fontId="4" fillId="0" borderId="10" xfId="0" applyFont="1" applyFill="1" applyBorder="1" applyAlignment="1">
      <alignment horizontal="center"/>
    </xf>
    <xf numFmtId="1" fontId="12" fillId="0" borderId="0" xfId="58" applyNumberFormat="1" applyFont="1" applyFill="1" applyAlignment="1">
      <alignment horizontal="center" wrapText="1"/>
      <protection/>
    </xf>
    <xf numFmtId="0" fontId="0" fillId="0" borderId="15" xfId="0" applyBorder="1" applyAlignment="1">
      <alignment horizontal="center"/>
    </xf>
    <xf numFmtId="49" fontId="6" fillId="0" borderId="11" xfId="0" applyNumberFormat="1" applyFont="1" applyFill="1" applyBorder="1" applyAlignment="1">
      <alignment horizontal="center"/>
    </xf>
    <xf numFmtId="0" fontId="13" fillId="0" borderId="12" xfId="0" applyFont="1" applyBorder="1" applyAlignment="1">
      <alignment wrapText="1"/>
    </xf>
    <xf numFmtId="0" fontId="3" fillId="0" borderId="10" xfId="0" applyFont="1" applyFill="1" applyBorder="1" applyAlignment="1">
      <alignment horizontal="center"/>
    </xf>
    <xf numFmtId="0" fontId="3" fillId="0" borderId="10" xfId="0" applyFont="1" applyFill="1" applyBorder="1" applyAlignment="1">
      <alignment/>
    </xf>
    <xf numFmtId="0" fontId="4" fillId="0" borderId="10" xfId="0" applyFont="1" applyFill="1" applyBorder="1" applyAlignment="1">
      <alignment/>
    </xf>
    <xf numFmtId="49" fontId="3" fillId="0" borderId="10" xfId="0" applyNumberFormat="1" applyFont="1" applyFill="1" applyBorder="1" applyAlignment="1">
      <alignment/>
    </xf>
    <xf numFmtId="0" fontId="13" fillId="0" borderId="12" xfId="0" applyFont="1" applyBorder="1" applyAlignment="1">
      <alignment horizontal="center" wrapText="1"/>
    </xf>
    <xf numFmtId="0" fontId="62" fillId="0" borderId="0" xfId="57" applyFont="1" applyFill="1">
      <alignment/>
      <protection/>
    </xf>
    <xf numFmtId="0" fontId="13" fillId="0" borderId="16" xfId="0" applyFont="1" applyBorder="1" applyAlignment="1">
      <alignment wrapText="1"/>
    </xf>
    <xf numFmtId="0" fontId="6" fillId="33" borderId="10" xfId="0" applyFont="1" applyFill="1" applyBorder="1" applyAlignment="1">
      <alignment horizontal="center" vertical="top"/>
    </xf>
    <xf numFmtId="49" fontId="6" fillId="33" borderId="10" xfId="0" applyNumberFormat="1" applyFont="1" applyFill="1" applyBorder="1" applyAlignment="1">
      <alignment vertical="top" wrapText="1"/>
    </xf>
    <xf numFmtId="0" fontId="5" fillId="33" borderId="0" xfId="0" applyFont="1" applyFill="1" applyAlignment="1">
      <alignment horizontal="left" indent="4"/>
    </xf>
    <xf numFmtId="49" fontId="6" fillId="33" borderId="10" xfId="0" applyNumberFormat="1" applyFont="1" applyFill="1" applyBorder="1" applyAlignment="1">
      <alignment horizontal="left" wrapText="1"/>
    </xf>
    <xf numFmtId="49" fontId="6" fillId="33" borderId="10" xfId="0" applyNumberFormat="1" applyFont="1" applyFill="1" applyBorder="1" applyAlignment="1">
      <alignment horizontal="left" vertical="top" wrapText="1"/>
    </xf>
    <xf numFmtId="0" fontId="13" fillId="0" borderId="17" xfId="0" applyFont="1" applyBorder="1" applyAlignment="1">
      <alignment horizontal="center" wrapText="1"/>
    </xf>
    <xf numFmtId="0" fontId="13" fillId="0" borderId="16" xfId="0" applyFont="1" applyBorder="1" applyAlignment="1">
      <alignment horizontal="center" wrapText="1"/>
    </xf>
    <xf numFmtId="0" fontId="63" fillId="0" borderId="10" xfId="0" applyFont="1" applyFill="1" applyBorder="1" applyAlignment="1">
      <alignment horizontal="right"/>
    </xf>
    <xf numFmtId="0" fontId="0" fillId="0" borderId="0" xfId="0" applyAlignment="1">
      <alignment horizontal="left"/>
    </xf>
    <xf numFmtId="49" fontId="7"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0" fontId="6" fillId="33" borderId="10" xfId="0" applyFont="1" applyFill="1" applyBorder="1" applyAlignment="1">
      <alignment horizontal="center"/>
    </xf>
    <xf numFmtId="49" fontId="6" fillId="33" borderId="10" xfId="0" applyNumberFormat="1" applyFont="1" applyFill="1" applyBorder="1" applyAlignment="1">
      <alignment horizontal="center"/>
    </xf>
    <xf numFmtId="49" fontId="6" fillId="33" borderId="10" xfId="56" applyNumberFormat="1" applyFont="1" applyFill="1" applyBorder="1" applyAlignment="1">
      <alignment horizontal="center"/>
      <protection/>
    </xf>
    <xf numFmtId="49" fontId="6" fillId="33" borderId="10" xfId="0" applyNumberFormat="1" applyFont="1" applyFill="1" applyBorder="1" applyAlignment="1">
      <alignment horizontal="center" wrapText="1"/>
    </xf>
    <xf numFmtId="1" fontId="7" fillId="33" borderId="10" xfId="0" applyNumberFormat="1" applyFont="1" applyFill="1" applyBorder="1" applyAlignment="1">
      <alignment horizontal="center"/>
    </xf>
    <xf numFmtId="1" fontId="6" fillId="33" borderId="10" xfId="0" applyNumberFormat="1" applyFont="1" applyFill="1" applyBorder="1" applyAlignment="1">
      <alignment horizontal="center"/>
    </xf>
    <xf numFmtId="176" fontId="6" fillId="33" borderId="10" xfId="0" applyNumberFormat="1" applyFont="1" applyFill="1" applyBorder="1" applyAlignment="1">
      <alignment horizontal="right" wrapText="1"/>
    </xf>
    <xf numFmtId="176" fontId="6" fillId="33" borderId="10" xfId="0" applyNumberFormat="1" applyFont="1" applyFill="1" applyBorder="1" applyAlignment="1">
      <alignment wrapText="1"/>
    </xf>
    <xf numFmtId="49" fontId="7" fillId="33" borderId="10" xfId="0" applyNumberFormat="1" applyFont="1" applyFill="1" applyBorder="1" applyAlignment="1">
      <alignment horizontal="center" vertical="center"/>
    </xf>
    <xf numFmtId="176" fontId="6" fillId="33" borderId="10" xfId="0" applyNumberFormat="1" applyFont="1" applyFill="1" applyBorder="1" applyAlignment="1">
      <alignment horizontal="right"/>
    </xf>
    <xf numFmtId="177" fontId="7" fillId="33" borderId="10" xfId="56" applyNumberFormat="1" applyFont="1" applyFill="1" applyBorder="1" applyAlignment="1">
      <alignment horizontal="right" vertical="center" wrapText="1"/>
      <protection/>
    </xf>
    <xf numFmtId="177" fontId="6" fillId="33" borderId="10" xfId="56" applyNumberFormat="1" applyFont="1" applyFill="1" applyBorder="1" applyAlignment="1">
      <alignment wrapText="1"/>
      <protection/>
    </xf>
    <xf numFmtId="177" fontId="6" fillId="33" borderId="10" xfId="0" applyNumberFormat="1" applyFont="1" applyFill="1" applyBorder="1" applyAlignment="1">
      <alignment horizontal="right" wrapText="1"/>
    </xf>
    <xf numFmtId="177" fontId="7" fillId="33" borderId="10" xfId="0" applyNumberFormat="1" applyFont="1" applyFill="1" applyBorder="1" applyAlignment="1">
      <alignment horizontal="right" vertical="center" wrapText="1"/>
    </xf>
    <xf numFmtId="177" fontId="6" fillId="33" borderId="10" xfId="54" applyNumberFormat="1" applyFont="1" applyFill="1" applyBorder="1" applyAlignment="1" applyProtection="1">
      <alignment horizontal="right" vertical="center" wrapText="1"/>
      <protection hidden="1"/>
    </xf>
    <xf numFmtId="177" fontId="6" fillId="33" borderId="10" xfId="0" applyNumberFormat="1" applyFont="1" applyFill="1" applyBorder="1" applyAlignment="1">
      <alignment horizontal="right" vertical="top" wrapText="1"/>
    </xf>
    <xf numFmtId="176" fontId="7" fillId="33" borderId="10" xfId="0" applyNumberFormat="1" applyFont="1" applyFill="1" applyBorder="1" applyAlignment="1">
      <alignment horizontal="right" vertical="center" wrapText="1"/>
    </xf>
    <xf numFmtId="183" fontId="6" fillId="33" borderId="10" xfId="0" applyNumberFormat="1" applyFont="1" applyFill="1" applyBorder="1" applyAlignment="1">
      <alignment wrapText="1"/>
    </xf>
    <xf numFmtId="0" fontId="7" fillId="33" borderId="13" xfId="59" applyFont="1" applyFill="1" applyBorder="1" applyAlignment="1">
      <alignment wrapText="1"/>
      <protection/>
    </xf>
    <xf numFmtId="0" fontId="13" fillId="33" borderId="10" xfId="0" applyFont="1" applyFill="1" applyBorder="1" applyAlignment="1">
      <alignment horizontal="justify" vertical="center" wrapText="1"/>
    </xf>
    <xf numFmtId="176" fontId="6" fillId="33" borderId="15" xfId="0" applyNumberFormat="1" applyFont="1" applyFill="1" applyBorder="1" applyAlignment="1">
      <alignment horizontal="right" wrapText="1"/>
    </xf>
    <xf numFmtId="49" fontId="4" fillId="0" borderId="10" xfId="0" applyNumberFormat="1" applyFont="1" applyFill="1" applyBorder="1" applyAlignment="1">
      <alignment horizontal="center"/>
    </xf>
    <xf numFmtId="2" fontId="3" fillId="0" borderId="0" xfId="0" applyNumberFormat="1" applyFont="1" applyFill="1" applyAlignment="1">
      <alignment/>
    </xf>
    <xf numFmtId="49" fontId="6" fillId="33" borderId="10" xfId="54" applyNumberFormat="1" applyFont="1" applyFill="1" applyBorder="1" applyAlignment="1" applyProtection="1">
      <alignment horizontal="left" vertical="center" wrapText="1"/>
      <protection hidden="1"/>
    </xf>
    <xf numFmtId="49" fontId="6" fillId="33" borderId="10" xfId="0" applyNumberFormat="1" applyFont="1" applyFill="1" applyBorder="1" applyAlignment="1">
      <alignment vertical="top" wrapText="1"/>
    </xf>
    <xf numFmtId="49" fontId="7" fillId="33" borderId="10" xfId="0" applyNumberFormat="1" applyFont="1" applyFill="1" applyBorder="1" applyAlignment="1">
      <alignment horizontal="left" vertical="center" wrapText="1"/>
    </xf>
    <xf numFmtId="49" fontId="7" fillId="33" borderId="10" xfId="0" applyNumberFormat="1" applyFont="1" applyFill="1" applyBorder="1" applyAlignment="1">
      <alignment vertical="top" wrapText="1"/>
    </xf>
    <xf numFmtId="0" fontId="6" fillId="33" borderId="10" xfId="56" applyFont="1" applyFill="1" applyBorder="1" applyAlignment="1">
      <alignment horizontal="left" wrapText="1"/>
      <protection/>
    </xf>
    <xf numFmtId="0" fontId="6" fillId="33" borderId="10" xfId="0" applyFont="1" applyFill="1" applyBorder="1" applyAlignment="1">
      <alignment horizontal="left" wrapText="1"/>
    </xf>
    <xf numFmtId="176" fontId="7" fillId="33" borderId="10" xfId="0" applyNumberFormat="1" applyFont="1" applyFill="1" applyBorder="1" applyAlignment="1">
      <alignment wrapText="1"/>
    </xf>
    <xf numFmtId="49" fontId="7" fillId="33" borderId="10" xfId="0" applyNumberFormat="1" applyFont="1" applyFill="1" applyBorder="1" applyAlignment="1">
      <alignment horizontal="left" vertical="top" wrapText="1"/>
    </xf>
    <xf numFmtId="49" fontId="3" fillId="33" borderId="10" xfId="0" applyNumberFormat="1" applyFont="1" applyFill="1" applyBorder="1" applyAlignment="1">
      <alignment horizontal="center"/>
    </xf>
    <xf numFmtId="1" fontId="6" fillId="33" borderId="10" xfId="0" applyNumberFormat="1" applyFont="1" applyFill="1" applyBorder="1" applyAlignment="1">
      <alignment horizontal="center"/>
    </xf>
    <xf numFmtId="0" fontId="6" fillId="33" borderId="12" xfId="0" applyFont="1" applyFill="1" applyBorder="1" applyAlignment="1">
      <alignment horizontal="center" wrapText="1"/>
    </xf>
    <xf numFmtId="0" fontId="6" fillId="33" borderId="12" xfId="0" applyFont="1" applyFill="1" applyBorder="1" applyAlignment="1">
      <alignment wrapText="1"/>
    </xf>
    <xf numFmtId="177" fontId="6" fillId="33" borderId="12" xfId="0" applyNumberFormat="1" applyFont="1" applyFill="1" applyBorder="1" applyAlignment="1">
      <alignment horizontal="right" wrapText="1"/>
    </xf>
    <xf numFmtId="0" fontId="6" fillId="33" borderId="17" xfId="0" applyFont="1" applyFill="1" applyBorder="1" applyAlignment="1">
      <alignment wrapText="1"/>
    </xf>
    <xf numFmtId="176" fontId="6" fillId="33" borderId="17" xfId="0" applyNumberFormat="1" applyFont="1" applyFill="1" applyBorder="1" applyAlignment="1">
      <alignment horizontal="right" wrapText="1"/>
    </xf>
    <xf numFmtId="0" fontId="6" fillId="33" borderId="18" xfId="0" applyFont="1" applyFill="1" applyBorder="1" applyAlignment="1">
      <alignment horizontal="justify" wrapText="1"/>
    </xf>
    <xf numFmtId="0" fontId="13" fillId="33" borderId="15" xfId="0" applyFont="1" applyFill="1" applyBorder="1" applyAlignment="1">
      <alignment wrapText="1"/>
    </xf>
    <xf numFmtId="0" fontId="7" fillId="33" borderId="10" xfId="0" applyFont="1" applyFill="1" applyBorder="1" applyAlignment="1">
      <alignment wrapText="1"/>
    </xf>
    <xf numFmtId="177" fontId="7" fillId="33" borderId="10" xfId="69" applyNumberFormat="1" applyFont="1" applyFill="1" applyBorder="1" applyAlignment="1">
      <alignment/>
    </xf>
    <xf numFmtId="176" fontId="7" fillId="33" borderId="10" xfId="0" applyNumberFormat="1" applyFont="1" applyFill="1" applyBorder="1" applyAlignment="1">
      <alignment horizontal="right" vertical="center"/>
    </xf>
    <xf numFmtId="0" fontId="7" fillId="33" borderId="11" xfId="59" applyFont="1" applyFill="1" applyBorder="1" applyAlignment="1">
      <alignment horizontal="left" vertical="top"/>
      <protection/>
    </xf>
    <xf numFmtId="0" fontId="7" fillId="33" borderId="0" xfId="59" applyFont="1" applyFill="1" applyBorder="1" applyAlignment="1">
      <alignment wrapText="1"/>
      <protection/>
    </xf>
    <xf numFmtId="0" fontId="16" fillId="33" borderId="14" xfId="59" applyFont="1" applyFill="1" applyBorder="1">
      <alignment/>
      <protection/>
    </xf>
    <xf numFmtId="0" fontId="16" fillId="33" borderId="0" xfId="59" applyFont="1" applyFill="1" applyBorder="1">
      <alignment/>
      <protection/>
    </xf>
    <xf numFmtId="0" fontId="6" fillId="33" borderId="14" xfId="59" applyFont="1" applyFill="1" applyBorder="1">
      <alignment/>
      <protection/>
    </xf>
    <xf numFmtId="0" fontId="6" fillId="33" borderId="0" xfId="59" applyFont="1" applyFill="1" applyBorder="1">
      <alignment/>
      <protection/>
    </xf>
    <xf numFmtId="0" fontId="6" fillId="33" borderId="0" xfId="59" applyFont="1" applyFill="1" applyBorder="1" applyAlignment="1">
      <alignment wrapText="1"/>
      <protection/>
    </xf>
    <xf numFmtId="0" fontId="6" fillId="33" borderId="19" xfId="59" applyFont="1" applyFill="1" applyBorder="1" applyAlignment="1">
      <alignment wrapText="1"/>
      <protection/>
    </xf>
    <xf numFmtId="180" fontId="6" fillId="0" borderId="0" xfId="57" applyNumberFormat="1" applyFont="1" applyFill="1" applyAlignment="1">
      <alignment horizontal="left"/>
      <protection/>
    </xf>
    <xf numFmtId="0" fontId="4" fillId="0" borderId="20" xfId="59" applyFont="1" applyFill="1" applyBorder="1" applyAlignment="1">
      <alignment horizontal="center" vertical="top" wrapText="1"/>
      <protection/>
    </xf>
    <xf numFmtId="0" fontId="7" fillId="33" borderId="10" xfId="0" applyFont="1" applyFill="1" applyBorder="1" applyAlignment="1">
      <alignment horizontal="center" vertical="center"/>
    </xf>
    <xf numFmtId="178"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177" fontId="6" fillId="33" borderId="10" xfId="54" applyNumberFormat="1" applyFont="1" applyFill="1" applyBorder="1" applyAlignment="1" applyProtection="1">
      <alignment horizontal="right" wrapText="1"/>
      <protection hidden="1"/>
    </xf>
    <xf numFmtId="176" fontId="6" fillId="33" borderId="12" xfId="0" applyNumberFormat="1" applyFont="1" applyFill="1" applyBorder="1" applyAlignment="1">
      <alignment horizontal="right" wrapText="1"/>
    </xf>
    <xf numFmtId="0" fontId="0" fillId="0" borderId="0" xfId="0" applyAlignment="1">
      <alignment/>
    </xf>
    <xf numFmtId="0" fontId="7" fillId="0" borderId="10"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49" fontId="6" fillId="33" borderId="10" xfId="0" applyNumberFormat="1" applyFont="1" applyFill="1" applyBorder="1" applyAlignment="1">
      <alignment wrapText="1"/>
    </xf>
    <xf numFmtId="49" fontId="6" fillId="33" borderId="10" xfId="0" applyNumberFormat="1" applyFont="1" applyFill="1" applyBorder="1" applyAlignment="1">
      <alignment wrapText="1"/>
    </xf>
    <xf numFmtId="11" fontId="6" fillId="33" borderId="10" xfId="56" applyNumberFormat="1" applyFont="1" applyFill="1" applyBorder="1" applyAlignment="1">
      <alignment wrapText="1"/>
      <protection/>
    </xf>
    <xf numFmtId="0" fontId="7" fillId="33" borderId="14" xfId="59" applyFont="1" applyFill="1" applyBorder="1" applyAlignment="1">
      <alignment vertical="center"/>
      <protection/>
    </xf>
    <xf numFmtId="0" fontId="6" fillId="33" borderId="14" xfId="59" applyFont="1" applyFill="1" applyBorder="1" applyAlignment="1">
      <alignment vertical="center"/>
      <protection/>
    </xf>
    <xf numFmtId="0" fontId="6" fillId="33" borderId="15" xfId="59" applyFont="1" applyFill="1" applyBorder="1" applyAlignment="1">
      <alignment vertical="center"/>
      <protection/>
    </xf>
    <xf numFmtId="182" fontId="6" fillId="33" borderId="14" xfId="59" applyNumberFormat="1" applyFont="1" applyFill="1" applyBorder="1" applyAlignment="1">
      <alignment horizontal="right" vertical="center"/>
      <protection/>
    </xf>
    <xf numFmtId="182" fontId="16" fillId="33" borderId="14" xfId="59" applyNumberFormat="1" applyFont="1" applyFill="1" applyBorder="1" applyAlignment="1">
      <alignment horizontal="left" vertical="center"/>
      <protection/>
    </xf>
    <xf numFmtId="182" fontId="16" fillId="33" borderId="14" xfId="59" applyNumberFormat="1" applyFont="1" applyFill="1" applyBorder="1" applyAlignment="1">
      <alignment horizontal="right" vertical="center"/>
      <protection/>
    </xf>
    <xf numFmtId="177" fontId="7" fillId="33" borderId="11" xfId="0" applyNumberFormat="1" applyFont="1" applyFill="1" applyBorder="1" applyAlignment="1">
      <alignment/>
    </xf>
    <xf numFmtId="176" fontId="6" fillId="33" borderId="16" xfId="0" applyNumberFormat="1" applyFont="1" applyFill="1" applyBorder="1" applyAlignment="1">
      <alignment horizontal="right" wrapText="1"/>
    </xf>
    <xf numFmtId="176" fontId="6" fillId="33" borderId="18" xfId="0" applyNumberFormat="1" applyFont="1" applyFill="1" applyBorder="1" applyAlignment="1">
      <alignment horizontal="right" wrapText="1"/>
    </xf>
    <xf numFmtId="0" fontId="7" fillId="33" borderId="14" xfId="59" applyFont="1" applyFill="1" applyBorder="1" applyAlignment="1">
      <alignment horizontal="left" vertical="top"/>
      <protection/>
    </xf>
    <xf numFmtId="0" fontId="7" fillId="33" borderId="0" xfId="59" applyFont="1" applyFill="1" applyBorder="1" applyAlignment="1">
      <alignment wrapText="1"/>
      <protection/>
    </xf>
    <xf numFmtId="176" fontId="7" fillId="33" borderId="11" xfId="69" applyNumberFormat="1" applyFont="1" applyFill="1" applyBorder="1" applyAlignment="1">
      <alignment horizontal="center" vertical="center"/>
    </xf>
    <xf numFmtId="176" fontId="7" fillId="33" borderId="14" xfId="69" applyNumberFormat="1" applyFont="1" applyFill="1" applyBorder="1" applyAlignment="1">
      <alignment horizontal="center" vertical="center"/>
    </xf>
    <xf numFmtId="176" fontId="7" fillId="33" borderId="14" xfId="69" applyNumberFormat="1" applyFont="1" applyFill="1" applyBorder="1" applyAlignment="1">
      <alignment horizontal="center" vertical="center"/>
    </xf>
    <xf numFmtId="0" fontId="4" fillId="0" borderId="10" xfId="0" applyFont="1" applyFill="1" applyBorder="1" applyAlignment="1">
      <alignment/>
    </xf>
    <xf numFmtId="0" fontId="3" fillId="34" borderId="21" xfId="0" applyFont="1" applyFill="1" applyBorder="1" applyAlignment="1">
      <alignment/>
    </xf>
    <xf numFmtId="0" fontId="4" fillId="34" borderId="21" xfId="0" applyFont="1" applyFill="1" applyBorder="1" applyAlignment="1">
      <alignment/>
    </xf>
    <xf numFmtId="0" fontId="5" fillId="34" borderId="21" xfId="0" applyFont="1" applyFill="1" applyBorder="1" applyAlignment="1">
      <alignment horizontal="left" indent="4"/>
    </xf>
    <xf numFmtId="2" fontId="3" fillId="34" borderId="21" xfId="0" applyNumberFormat="1" applyFont="1" applyFill="1" applyBorder="1" applyAlignment="1">
      <alignment/>
    </xf>
    <xf numFmtId="2" fontId="4" fillId="0" borderId="0" xfId="59" applyNumberFormat="1" applyFont="1" applyFill="1">
      <alignment/>
      <protection/>
    </xf>
    <xf numFmtId="179" fontId="3" fillId="0" borderId="0" xfId="59" applyNumberFormat="1" applyFont="1" applyFill="1">
      <alignment/>
      <protection/>
    </xf>
    <xf numFmtId="49" fontId="6" fillId="33" borderId="10" xfId="54" applyNumberFormat="1" applyFont="1" applyFill="1" applyBorder="1" applyAlignment="1" applyProtection="1">
      <alignment horizontal="left" wrapText="1"/>
      <protection hidden="1"/>
    </xf>
    <xf numFmtId="0" fontId="6" fillId="0" borderId="12" xfId="0" applyFont="1" applyFill="1" applyBorder="1" applyAlignment="1">
      <alignment horizontal="center" wrapText="1"/>
    </xf>
    <xf numFmtId="0" fontId="6" fillId="0" borderId="17" xfId="0" applyFont="1" applyFill="1" applyBorder="1" applyAlignment="1">
      <alignment wrapText="1"/>
    </xf>
    <xf numFmtId="176" fontId="6" fillId="0" borderId="17" xfId="0" applyNumberFormat="1" applyFont="1" applyFill="1" applyBorder="1" applyAlignment="1">
      <alignment horizontal="right" wrapText="1"/>
    </xf>
    <xf numFmtId="176" fontId="6" fillId="0" borderId="12" xfId="0" applyNumberFormat="1" applyFont="1" applyFill="1" applyBorder="1" applyAlignment="1">
      <alignment horizontal="center" wrapText="1"/>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176" fontId="6" fillId="0" borderId="10" xfId="0" applyNumberFormat="1" applyFont="1" applyFill="1" applyBorder="1" applyAlignment="1">
      <alignment wrapText="1"/>
    </xf>
    <xf numFmtId="0" fontId="6" fillId="0" borderId="10" xfId="0" applyFont="1" applyFill="1" applyBorder="1" applyAlignment="1">
      <alignment horizontal="left" wrapText="1"/>
    </xf>
    <xf numFmtId="0" fontId="6" fillId="0" borderId="10" xfId="59" applyFont="1" applyFill="1" applyBorder="1" applyAlignment="1">
      <alignment vertical="top" wrapText="1"/>
      <protection/>
    </xf>
    <xf numFmtId="49" fontId="6" fillId="0" borderId="10" xfId="59" applyNumberFormat="1" applyFont="1" applyFill="1" applyBorder="1" applyAlignment="1">
      <alignment horizontal="center" vertical="center" wrapText="1"/>
      <protection/>
    </xf>
    <xf numFmtId="176" fontId="6" fillId="0" borderId="10" xfId="59" applyNumberFormat="1" applyFont="1" applyFill="1" applyBorder="1" applyAlignment="1">
      <alignment horizontal="right" wrapText="1"/>
      <protection/>
    </xf>
    <xf numFmtId="176" fontId="6" fillId="0" borderId="10" xfId="0" applyNumberFormat="1" applyFont="1" applyFill="1" applyBorder="1" applyAlignment="1">
      <alignment horizontal="right"/>
    </xf>
    <xf numFmtId="176" fontId="6" fillId="0" borderId="10" xfId="0" applyNumberFormat="1" applyFont="1" applyFill="1" applyBorder="1" applyAlignment="1">
      <alignment horizontal="right" wrapText="1"/>
    </xf>
    <xf numFmtId="49" fontId="7"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xf>
    <xf numFmtId="176" fontId="7" fillId="0" borderId="10" xfId="56" applyNumberFormat="1" applyFont="1" applyFill="1" applyBorder="1" applyAlignment="1">
      <alignment horizontal="right" vertical="center" wrapText="1"/>
      <protection/>
    </xf>
    <xf numFmtId="49" fontId="6" fillId="0" borderId="10" xfId="0" applyNumberFormat="1" applyFont="1" applyFill="1" applyBorder="1" applyAlignment="1">
      <alignment wrapText="1"/>
    </xf>
    <xf numFmtId="176" fontId="6" fillId="0" borderId="10" xfId="56" applyNumberFormat="1" applyFont="1" applyFill="1" applyBorder="1" applyAlignment="1">
      <alignment wrapText="1"/>
      <protection/>
    </xf>
    <xf numFmtId="49" fontId="7" fillId="0" borderId="10" xfId="0" applyNumberFormat="1" applyFont="1" applyFill="1" applyBorder="1" applyAlignment="1">
      <alignment horizontal="center"/>
    </xf>
    <xf numFmtId="49" fontId="18" fillId="35" borderId="0" xfId="0" applyNumberFormat="1" applyFont="1" applyFill="1" applyAlignment="1">
      <alignment horizontal="right"/>
    </xf>
    <xf numFmtId="0" fontId="64" fillId="0" borderId="0" xfId="57" applyFont="1" applyFill="1">
      <alignment/>
      <protection/>
    </xf>
    <xf numFmtId="49" fontId="65" fillId="0" borderId="10" xfId="0" applyNumberFormat="1" applyFont="1" applyFill="1" applyBorder="1" applyAlignment="1">
      <alignment horizontal="right"/>
    </xf>
    <xf numFmtId="49" fontId="65" fillId="0" borderId="19" xfId="0" applyNumberFormat="1" applyFont="1" applyFill="1" applyBorder="1" applyAlignment="1">
      <alignment horizontal="right"/>
    </xf>
    <xf numFmtId="0" fontId="13" fillId="0" borderId="18" xfId="0" applyFont="1" applyFill="1" applyBorder="1" applyAlignment="1">
      <alignment horizontal="center" wrapText="1"/>
    </xf>
    <xf numFmtId="0" fontId="6" fillId="0" borderId="18" xfId="0" applyFont="1" applyFill="1" applyBorder="1" applyAlignment="1">
      <alignment wrapText="1"/>
    </xf>
    <xf numFmtId="176" fontId="6" fillId="0" borderId="18" xfId="0" applyNumberFormat="1" applyFont="1" applyFill="1" applyBorder="1" applyAlignment="1">
      <alignment horizontal="right" wrapText="1"/>
    </xf>
    <xf numFmtId="0" fontId="13" fillId="33" borderId="15" xfId="0" applyFont="1" applyFill="1" applyBorder="1" applyAlignment="1">
      <alignment horizontal="justify" vertical="center" wrapText="1"/>
    </xf>
    <xf numFmtId="49" fontId="64" fillId="0" borderId="0" xfId="57" applyNumberFormat="1" applyFont="1" applyFill="1" applyAlignment="1">
      <alignment horizontal="right"/>
      <protection/>
    </xf>
    <xf numFmtId="0" fontId="3" fillId="36" borderId="10" xfId="0" applyFont="1" applyFill="1" applyBorder="1" applyAlignment="1">
      <alignment horizontal="center" vertical="top"/>
    </xf>
    <xf numFmtId="49" fontId="18" fillId="36" borderId="0" xfId="0" applyNumberFormat="1" applyFont="1" applyFill="1" applyAlignment="1">
      <alignment horizontal="right"/>
    </xf>
    <xf numFmtId="0" fontId="3" fillId="36" borderId="0" xfId="0" applyFont="1" applyFill="1" applyAlignment="1">
      <alignment/>
    </xf>
    <xf numFmtId="0" fontId="13" fillId="0" borderId="10" xfId="0" applyFont="1" applyFill="1" applyBorder="1" applyAlignment="1">
      <alignment horizontal="justify" vertical="center" wrapText="1"/>
    </xf>
    <xf numFmtId="177" fontId="6" fillId="0" borderId="10" xfId="54" applyNumberFormat="1" applyFont="1" applyFill="1" applyBorder="1" applyAlignment="1" applyProtection="1">
      <alignment horizontal="right" wrapText="1"/>
      <protection hidden="1"/>
    </xf>
    <xf numFmtId="0" fontId="3" fillId="36" borderId="10" xfId="0" applyFont="1" applyFill="1" applyBorder="1" applyAlignment="1">
      <alignment horizontal="center"/>
    </xf>
    <xf numFmtId="0" fontId="4" fillId="36" borderId="10" xfId="0" applyFont="1" applyFill="1" applyBorder="1" applyAlignment="1">
      <alignment horizontal="center" vertical="top"/>
    </xf>
    <xf numFmtId="1" fontId="6" fillId="0" borderId="10" xfId="0" applyNumberFormat="1" applyFont="1" applyFill="1" applyBorder="1" applyAlignment="1">
      <alignment horizontal="center"/>
    </xf>
    <xf numFmtId="0" fontId="4" fillId="36" borderId="0" xfId="0" applyFont="1" applyFill="1" applyAlignment="1">
      <alignment/>
    </xf>
    <xf numFmtId="0" fontId="4" fillId="36" borderId="21" xfId="0" applyFont="1" applyFill="1" applyBorder="1" applyAlignment="1">
      <alignment/>
    </xf>
    <xf numFmtId="0" fontId="16" fillId="0" borderId="16" xfId="0" applyFont="1" applyFill="1" applyBorder="1" applyAlignment="1">
      <alignment vertical="center" wrapText="1"/>
    </xf>
    <xf numFmtId="0" fontId="13" fillId="0" borderId="10" xfId="0" applyFont="1" applyFill="1" applyBorder="1" applyAlignment="1">
      <alignment horizontal="center" wrapText="1"/>
    </xf>
    <xf numFmtId="0" fontId="6" fillId="0" borderId="10" xfId="0" applyFont="1" applyFill="1" applyBorder="1" applyAlignment="1">
      <alignment wrapText="1"/>
    </xf>
    <xf numFmtId="2" fontId="3" fillId="36" borderId="21" xfId="0" applyNumberFormat="1" applyFont="1" applyFill="1" applyBorder="1" applyAlignment="1">
      <alignment/>
    </xf>
    <xf numFmtId="0" fontId="3" fillId="36" borderId="21" xfId="0" applyFont="1" applyFill="1" applyBorder="1" applyAlignment="1">
      <alignment/>
    </xf>
    <xf numFmtId="192" fontId="3" fillId="36" borderId="0" xfId="59" applyNumberFormat="1" applyFont="1" applyFill="1">
      <alignment/>
      <protection/>
    </xf>
    <xf numFmtId="176" fontId="3" fillId="0" borderId="0" xfId="0" applyNumberFormat="1" applyFont="1" applyFill="1" applyAlignment="1">
      <alignment/>
    </xf>
    <xf numFmtId="176" fontId="10" fillId="0" borderId="0" xfId="59" applyNumberFormat="1" applyFont="1" applyFill="1">
      <alignment/>
      <protection/>
    </xf>
    <xf numFmtId="182" fontId="6" fillId="0" borderId="15" xfId="59" applyNumberFormat="1" applyFont="1" applyFill="1" applyBorder="1" applyAlignment="1">
      <alignment horizontal="right" vertical="center"/>
      <protection/>
    </xf>
    <xf numFmtId="0" fontId="13" fillId="0" borderId="12" xfId="0" applyFont="1" applyFill="1" applyBorder="1" applyAlignment="1">
      <alignment horizontal="center" vertical="center" wrapText="1"/>
    </xf>
    <xf numFmtId="0" fontId="6" fillId="0" borderId="16" xfId="0" applyFont="1" applyFill="1" applyBorder="1" applyAlignment="1">
      <alignment vertical="center" wrapText="1"/>
    </xf>
    <xf numFmtId="49" fontId="6" fillId="0" borderId="10" xfId="0" applyNumberFormat="1" applyFont="1" applyFill="1" applyBorder="1" applyAlignment="1">
      <alignment horizontal="left" vertical="top" wrapText="1"/>
    </xf>
    <xf numFmtId="177" fontId="6" fillId="0" borderId="10" xfId="0" applyNumberFormat="1" applyFont="1" applyFill="1" applyBorder="1" applyAlignment="1">
      <alignment horizontal="right" wrapText="1"/>
    </xf>
    <xf numFmtId="0" fontId="6" fillId="0" borderId="15" xfId="57" applyFont="1" applyFill="1" applyBorder="1" applyAlignment="1">
      <alignment horizontal="center"/>
      <protection/>
    </xf>
    <xf numFmtId="0" fontId="6" fillId="0" borderId="10" xfId="57" applyFont="1" applyFill="1" applyBorder="1">
      <alignment/>
      <protection/>
    </xf>
    <xf numFmtId="0" fontId="63" fillId="0" borderId="10" xfId="0" applyFont="1" applyFill="1" applyBorder="1" applyAlignment="1">
      <alignment/>
    </xf>
    <xf numFmtId="0" fontId="65" fillId="0" borderId="10" xfId="0" applyFont="1" applyFill="1" applyBorder="1" applyAlignment="1">
      <alignment/>
    </xf>
    <xf numFmtId="0" fontId="65" fillId="0" borderId="10" xfId="0" applyFont="1" applyFill="1" applyBorder="1" applyAlignment="1">
      <alignment horizontal="right"/>
    </xf>
    <xf numFmtId="49" fontId="65" fillId="0" borderId="10" xfId="0" applyNumberFormat="1" applyFont="1" applyFill="1" applyBorder="1" applyAlignment="1">
      <alignment/>
    </xf>
    <xf numFmtId="49" fontId="65" fillId="0" borderId="10" xfId="0" applyNumberFormat="1" applyFont="1" applyFill="1" applyBorder="1" applyAlignment="1">
      <alignment horizontal="right"/>
    </xf>
    <xf numFmtId="49" fontId="65" fillId="0" borderId="13" xfId="0" applyNumberFormat="1" applyFont="1" applyFill="1" applyBorder="1" applyAlignment="1">
      <alignment horizontal="right"/>
    </xf>
    <xf numFmtId="0" fontId="66" fillId="0" borderId="10" xfId="0" applyFont="1" applyFill="1" applyBorder="1" applyAlignment="1">
      <alignment horizontal="left" indent="4"/>
    </xf>
    <xf numFmtId="0" fontId="66" fillId="0" borderId="10" xfId="0" applyFont="1" applyFill="1" applyBorder="1" applyAlignment="1">
      <alignment horizontal="right" indent="4"/>
    </xf>
    <xf numFmtId="0" fontId="6" fillId="0" borderId="0" xfId="0" applyFont="1" applyFill="1" applyAlignment="1">
      <alignment/>
    </xf>
    <xf numFmtId="0" fontId="13" fillId="0" borderId="12" xfId="0" applyFont="1" applyFill="1" applyBorder="1" applyAlignment="1">
      <alignment horizontal="center" wrapText="1"/>
    </xf>
    <xf numFmtId="0" fontId="14" fillId="0" borderId="14" xfId="0" applyFont="1" applyFill="1" applyBorder="1" applyAlignment="1">
      <alignment horizontal="center"/>
    </xf>
    <xf numFmtId="0" fontId="6" fillId="0" borderId="12" xfId="0" applyFont="1" applyFill="1" applyBorder="1" applyAlignment="1">
      <alignment wrapText="1"/>
    </xf>
    <xf numFmtId="176" fontId="6" fillId="0" borderId="12" xfId="0" applyNumberFormat="1" applyFont="1" applyFill="1" applyBorder="1" applyAlignment="1">
      <alignment horizontal="right" wrapText="1"/>
    </xf>
    <xf numFmtId="0" fontId="14" fillId="0" borderId="14" xfId="0" applyFont="1" applyFill="1" applyBorder="1" applyAlignment="1">
      <alignment wrapText="1"/>
    </xf>
    <xf numFmtId="177" fontId="7" fillId="0" borderId="14" xfId="57" applyNumberFormat="1" applyFont="1" applyFill="1" applyBorder="1" applyAlignment="1">
      <alignment horizontal="right"/>
      <protection/>
    </xf>
    <xf numFmtId="176" fontId="16" fillId="0" borderId="0" xfId="57" applyNumberFormat="1" applyFont="1" applyFill="1">
      <alignment/>
      <protection/>
    </xf>
    <xf numFmtId="49" fontId="6" fillId="0" borderId="10" xfId="56" applyNumberFormat="1" applyFont="1" applyFill="1" applyBorder="1" applyAlignment="1">
      <alignment horizontal="center"/>
      <protection/>
    </xf>
    <xf numFmtId="0" fontId="3" fillId="0" borderId="21" xfId="0" applyFont="1" applyFill="1" applyBorder="1" applyAlignment="1">
      <alignment/>
    </xf>
    <xf numFmtId="0" fontId="6" fillId="0" borderId="10" xfId="0" applyFont="1" applyFill="1" applyBorder="1" applyAlignment="1">
      <alignment horizontal="center"/>
    </xf>
    <xf numFmtId="0" fontId="4" fillId="0" borderId="21" xfId="0" applyFont="1" applyFill="1" applyBorder="1" applyAlignment="1">
      <alignment/>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wrapText="1"/>
    </xf>
    <xf numFmtId="49" fontId="6" fillId="33"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 fontId="6" fillId="33" borderId="10" xfId="0" applyNumberFormat="1" applyFont="1" applyFill="1" applyBorder="1" applyAlignment="1">
      <alignment/>
    </xf>
    <xf numFmtId="176" fontId="6" fillId="33" borderId="10" xfId="0" applyNumberFormat="1" applyFont="1" applyFill="1" applyBorder="1" applyAlignment="1">
      <alignment/>
    </xf>
    <xf numFmtId="176" fontId="6" fillId="33" borderId="10" xfId="0" applyNumberFormat="1" applyFont="1" applyFill="1" applyBorder="1" applyAlignment="1">
      <alignment horizontal="right" vertical="center"/>
    </xf>
    <xf numFmtId="176" fontId="7" fillId="0" borderId="10" xfId="0" applyNumberFormat="1" applyFont="1" applyFill="1" applyBorder="1" applyAlignment="1">
      <alignment horizontal="right" vertical="center" wrapText="1"/>
    </xf>
    <xf numFmtId="177" fontId="6" fillId="0" borderId="10" xfId="0" applyNumberFormat="1" applyFont="1" applyFill="1" applyBorder="1" applyAlignment="1">
      <alignment horizontal="right" vertical="top" wrapText="1"/>
    </xf>
    <xf numFmtId="177" fontId="7"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63" fillId="0" borderId="20" xfId="0" applyFont="1" applyFill="1" applyBorder="1" applyAlignment="1">
      <alignment/>
    </xf>
    <xf numFmtId="178" fontId="6" fillId="0" borderId="11" xfId="0" applyNumberFormat="1" applyFont="1" applyFill="1" applyBorder="1" applyAlignment="1">
      <alignment horizontal="center" wrapText="1"/>
    </xf>
    <xf numFmtId="0" fontId="0" fillId="0" borderId="0" xfId="0" applyFill="1" applyAlignment="1">
      <alignment horizontal="left"/>
    </xf>
    <xf numFmtId="0" fontId="0" fillId="0" borderId="0" xfId="0" applyFill="1" applyAlignment="1">
      <alignment/>
    </xf>
    <xf numFmtId="0" fontId="14" fillId="0" borderId="12" xfId="0" applyFont="1" applyFill="1" applyBorder="1" applyAlignment="1">
      <alignment horizontal="center" vertical="center" wrapText="1"/>
    </xf>
    <xf numFmtId="0" fontId="14" fillId="0" borderId="12" xfId="0" applyFont="1" applyFill="1" applyBorder="1" applyAlignment="1">
      <alignment horizontal="justify" wrapText="1"/>
    </xf>
    <xf numFmtId="176" fontId="7" fillId="0" borderId="12" xfId="0" applyNumberFormat="1" applyFont="1" applyFill="1" applyBorder="1" applyAlignment="1">
      <alignment horizont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176" fontId="6" fillId="0" borderId="12" xfId="0" applyNumberFormat="1" applyFont="1" applyFill="1" applyBorder="1" applyAlignment="1">
      <alignment horizontal="center" vertical="top" wrapText="1"/>
    </xf>
    <xf numFmtId="0" fontId="13" fillId="0" borderId="12" xfId="0" applyFont="1" applyFill="1" applyBorder="1" applyAlignment="1">
      <alignment horizontal="justify" vertical="center" wrapText="1"/>
    </xf>
    <xf numFmtId="0" fontId="6" fillId="0" borderId="12" xfId="0" applyFont="1" applyFill="1" applyBorder="1" applyAlignment="1">
      <alignment vertical="center" wrapText="1"/>
    </xf>
    <xf numFmtId="0" fontId="13" fillId="0" borderId="16" xfId="0" applyFont="1" applyFill="1" applyBorder="1" applyAlignment="1">
      <alignment horizontal="justify" wrapText="1"/>
    </xf>
    <xf numFmtId="0" fontId="6" fillId="0" borderId="12" xfId="0" applyFont="1" applyFill="1" applyBorder="1" applyAlignment="1">
      <alignment horizontal="center" vertical="center" wrapText="1"/>
    </xf>
    <xf numFmtId="0" fontId="13" fillId="0" borderId="12" xfId="0" applyFont="1" applyFill="1" applyBorder="1" applyAlignment="1">
      <alignment horizontal="justify" vertical="center" wrapText="1"/>
    </xf>
    <xf numFmtId="0" fontId="6" fillId="0" borderId="17" xfId="0" applyFont="1" applyFill="1" applyBorder="1" applyAlignment="1">
      <alignment horizontal="center" vertical="center" wrapText="1"/>
    </xf>
    <xf numFmtId="0" fontId="13" fillId="0" borderId="17" xfId="0" applyFont="1" applyFill="1" applyBorder="1" applyAlignment="1">
      <alignment horizontal="justify"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16" fillId="0" borderId="12" xfId="0" applyFont="1" applyFill="1" applyBorder="1" applyAlignment="1">
      <alignment horizontal="center" wrapText="1"/>
    </xf>
    <xf numFmtId="0" fontId="6" fillId="0" borderId="12" xfId="0" applyFont="1" applyFill="1" applyBorder="1" applyAlignment="1">
      <alignment horizontal="justify" vertical="center" wrapText="1"/>
    </xf>
    <xf numFmtId="0" fontId="17" fillId="0" borderId="12" xfId="0" applyFont="1" applyFill="1" applyBorder="1" applyAlignment="1">
      <alignment vertical="top" wrapText="1"/>
    </xf>
    <xf numFmtId="176" fontId="16" fillId="0" borderId="12" xfId="0" applyNumberFormat="1" applyFont="1" applyFill="1" applyBorder="1" applyAlignment="1">
      <alignment horizontal="center" wrapText="1"/>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13" fillId="0" borderId="17" xfId="0" applyFont="1" applyFill="1" applyBorder="1" applyAlignment="1">
      <alignment horizontal="center" vertical="center" wrapText="1"/>
    </xf>
    <xf numFmtId="0" fontId="16" fillId="0" borderId="10" xfId="0" applyFont="1" applyFill="1" applyBorder="1" applyAlignment="1">
      <alignment horizontal="center" vertical="top" wrapText="1"/>
    </xf>
    <xf numFmtId="176" fontId="16" fillId="0" borderId="10" xfId="0" applyNumberFormat="1" applyFont="1" applyFill="1" applyBorder="1" applyAlignment="1">
      <alignment horizontal="center" vertical="top" wrapText="1"/>
    </xf>
    <xf numFmtId="176" fontId="6"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shrinkToFit="1"/>
    </xf>
    <xf numFmtId="176" fontId="6" fillId="0" borderId="0" xfId="57" applyNumberFormat="1" applyFont="1" applyFill="1">
      <alignment/>
      <protection/>
    </xf>
    <xf numFmtId="0" fontId="13" fillId="0" borderId="19" xfId="0" applyFont="1" applyFill="1" applyBorder="1" applyAlignment="1">
      <alignment horizontal="center" wrapText="1"/>
    </xf>
    <xf numFmtId="0" fontId="6" fillId="0" borderId="19" xfId="0" applyFont="1" applyFill="1" applyBorder="1" applyAlignment="1">
      <alignment wrapText="1"/>
    </xf>
    <xf numFmtId="176" fontId="6" fillId="0" borderId="19" xfId="0" applyNumberFormat="1" applyFont="1" applyFill="1" applyBorder="1" applyAlignment="1">
      <alignment horizontal="right" wrapText="1"/>
    </xf>
    <xf numFmtId="0" fontId="7" fillId="0" borderId="10" xfId="59" applyFont="1" applyFill="1" applyBorder="1" applyAlignment="1">
      <alignment vertical="top"/>
      <protection/>
    </xf>
    <xf numFmtId="176" fontId="7" fillId="0" borderId="10" xfId="69" applyNumberFormat="1" applyFont="1" applyFill="1" applyBorder="1" applyAlignment="1">
      <alignment horizontal="right" wrapText="1"/>
    </xf>
    <xf numFmtId="0" fontId="6" fillId="0" borderId="10" xfId="59" applyFont="1" applyFill="1" applyBorder="1" applyAlignment="1">
      <alignment horizontal="left" vertical="top" indent="3"/>
      <protection/>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176" fontId="7" fillId="0" borderId="10" xfId="59" applyNumberFormat="1" applyFont="1" applyFill="1" applyBorder="1" applyAlignment="1">
      <alignment horizontal="right" wrapText="1"/>
      <protection/>
    </xf>
    <xf numFmtId="0" fontId="13" fillId="0" borderId="10" xfId="0" applyFont="1" applyFill="1" applyBorder="1" applyAlignment="1">
      <alignment wrapText="1"/>
    </xf>
    <xf numFmtId="0" fontId="7" fillId="0" borderId="10" xfId="59" applyFont="1" applyFill="1" applyBorder="1" applyAlignment="1">
      <alignment vertical="top" wrapText="1"/>
      <protection/>
    </xf>
    <xf numFmtId="49" fontId="7" fillId="0" borderId="10" xfId="59" applyNumberFormat="1" applyFont="1" applyFill="1" applyBorder="1" applyAlignment="1">
      <alignment horizontal="center" vertical="center" wrapText="1"/>
      <protection/>
    </xf>
    <xf numFmtId="49" fontId="6" fillId="0" borderId="10" xfId="59" applyNumberFormat="1" applyFont="1" applyFill="1" applyBorder="1" applyAlignment="1">
      <alignment horizontal="center" vertical="center" wrapText="1"/>
      <protection/>
    </xf>
    <xf numFmtId="0" fontId="6" fillId="0" borderId="10" xfId="59" applyFont="1" applyFill="1" applyBorder="1" applyAlignment="1">
      <alignment vertical="top" wrapText="1"/>
      <protection/>
    </xf>
    <xf numFmtId="176" fontId="6" fillId="0" borderId="10" xfId="59" applyNumberFormat="1" applyFont="1" applyFill="1" applyBorder="1" applyAlignment="1">
      <alignment horizontal="right" wrapText="1"/>
      <protection/>
    </xf>
    <xf numFmtId="0" fontId="6" fillId="0" borderId="10" xfId="59" applyFont="1" applyFill="1" applyBorder="1" applyAlignment="1">
      <alignment horizontal="left" wrapText="1"/>
      <protection/>
    </xf>
    <xf numFmtId="176" fontId="7" fillId="0" borderId="10" xfId="59" applyNumberFormat="1" applyFont="1" applyFill="1" applyBorder="1" applyAlignment="1">
      <alignment horizontal="right" wrapText="1"/>
      <protection/>
    </xf>
    <xf numFmtId="0" fontId="6" fillId="0" borderId="10" xfId="59" applyFont="1" applyFill="1" applyBorder="1" applyAlignment="1">
      <alignment vertical="center" wrapText="1"/>
      <protection/>
    </xf>
    <xf numFmtId="0" fontId="7" fillId="0" borderId="10" xfId="59" applyFont="1" applyFill="1" applyBorder="1">
      <alignment/>
      <protection/>
    </xf>
    <xf numFmtId="49" fontId="7" fillId="0" borderId="10" xfId="59" applyNumberFormat="1" applyFont="1" applyFill="1" applyBorder="1" applyAlignment="1">
      <alignment horizontal="center" vertical="center"/>
      <protection/>
    </xf>
    <xf numFmtId="49" fontId="6" fillId="0" borderId="10" xfId="56" applyNumberFormat="1" applyFont="1" applyFill="1" applyBorder="1" applyAlignment="1">
      <alignment vertical="top" wrapText="1"/>
      <protection/>
    </xf>
    <xf numFmtId="49" fontId="6" fillId="0" borderId="10" xfId="56" applyNumberFormat="1" applyFont="1" applyFill="1" applyBorder="1" applyAlignment="1">
      <alignment horizontal="center" vertical="center" wrapText="1"/>
      <protection/>
    </xf>
    <xf numFmtId="49" fontId="3" fillId="0" borderId="20" xfId="0" applyNumberFormat="1" applyFont="1" applyFill="1" applyBorder="1" applyAlignment="1">
      <alignment/>
    </xf>
    <xf numFmtId="49" fontId="4" fillId="0" borderId="20" xfId="0" applyNumberFormat="1" applyFont="1" applyFill="1" applyBorder="1" applyAlignment="1">
      <alignment horizontal="center"/>
    </xf>
    <xf numFmtId="49" fontId="18" fillId="0" borderId="20" xfId="0" applyNumberFormat="1" applyFont="1" applyFill="1" applyBorder="1" applyAlignment="1">
      <alignment horizontal="right"/>
    </xf>
    <xf numFmtId="49" fontId="65" fillId="0" borderId="20" xfId="0" applyNumberFormat="1" applyFont="1" applyFill="1" applyBorder="1" applyAlignment="1">
      <alignment horizontal="right"/>
    </xf>
    <xf numFmtId="49" fontId="65" fillId="0" borderId="22" xfId="0" applyNumberFormat="1" applyFont="1" applyFill="1" applyBorder="1" applyAlignment="1">
      <alignment/>
    </xf>
    <xf numFmtId="49" fontId="65" fillId="0" borderId="22" xfId="0" applyNumberFormat="1" applyFont="1" applyFill="1" applyBorder="1" applyAlignment="1">
      <alignment horizontal="right"/>
    </xf>
    <xf numFmtId="49" fontId="65" fillId="0" borderId="20" xfId="0" applyNumberFormat="1" applyFont="1" applyFill="1" applyBorder="1" applyAlignment="1">
      <alignment horizontal="left"/>
    </xf>
    <xf numFmtId="49" fontId="66" fillId="0" borderId="20" xfId="0" applyNumberFormat="1" applyFont="1" applyFill="1" applyBorder="1" applyAlignment="1">
      <alignment horizontal="right" indent="4"/>
    </xf>
    <xf numFmtId="49" fontId="66" fillId="0" borderId="20" xfId="0" applyNumberFormat="1" applyFont="1" applyFill="1" applyBorder="1" applyAlignment="1">
      <alignment horizontal="left" indent="4"/>
    </xf>
    <xf numFmtId="178" fontId="6" fillId="0" borderId="15" xfId="0" applyNumberFormat="1" applyFont="1" applyFill="1" applyBorder="1" applyAlignment="1">
      <alignment horizontal="center" wrapText="1"/>
    </xf>
    <xf numFmtId="177" fontId="6" fillId="0" borderId="10" xfId="56" applyNumberFormat="1" applyFont="1" applyFill="1" applyBorder="1" applyAlignment="1">
      <alignment wrapText="1"/>
      <protection/>
    </xf>
    <xf numFmtId="183" fontId="6" fillId="0" borderId="10" xfId="0" applyNumberFormat="1" applyFont="1" applyFill="1" applyBorder="1" applyAlignment="1">
      <alignment horizontal="right" wrapText="1"/>
    </xf>
    <xf numFmtId="176" fontId="7" fillId="0" borderId="10" xfId="0" applyNumberFormat="1" applyFont="1" applyFill="1" applyBorder="1" applyAlignment="1">
      <alignment horizontal="right" wrapText="1"/>
    </xf>
    <xf numFmtId="176" fontId="6" fillId="0" borderId="10" xfId="54" applyNumberFormat="1" applyFont="1" applyFill="1" applyBorder="1" applyAlignment="1" applyProtection="1">
      <alignment horizontal="right" wrapText="1"/>
      <protection hidden="1"/>
    </xf>
    <xf numFmtId="0" fontId="0" fillId="0" borderId="15" xfId="0" applyFill="1" applyBorder="1" applyAlignment="1">
      <alignment horizontal="center"/>
    </xf>
    <xf numFmtId="49" fontId="7" fillId="0" borderId="10" xfId="0" applyNumberFormat="1" applyFont="1" applyFill="1" applyBorder="1" applyAlignment="1">
      <alignment horizontal="left" vertical="top" wrapText="1"/>
    </xf>
    <xf numFmtId="176" fontId="7" fillId="0" borderId="10" xfId="0" applyNumberFormat="1" applyFont="1" applyFill="1" applyBorder="1" applyAlignment="1">
      <alignment horizontal="right"/>
    </xf>
    <xf numFmtId="1" fontId="7" fillId="0" borderId="10" xfId="0" applyNumberFormat="1" applyFont="1" applyFill="1" applyBorder="1" applyAlignment="1">
      <alignment horizontal="center"/>
    </xf>
    <xf numFmtId="176" fontId="7" fillId="0" borderId="10" xfId="0" applyNumberFormat="1" applyFont="1" applyFill="1" applyBorder="1" applyAlignment="1">
      <alignment wrapText="1"/>
    </xf>
    <xf numFmtId="176" fontId="6" fillId="0" borderId="10" xfId="0" applyNumberFormat="1" applyFont="1" applyFill="1" applyBorder="1" applyAlignment="1">
      <alignment vertical="center" wrapText="1"/>
    </xf>
    <xf numFmtId="49" fontId="6" fillId="0" borderId="10" xfId="54" applyNumberFormat="1" applyFont="1" applyFill="1" applyBorder="1" applyAlignment="1" applyProtection="1">
      <alignment horizontal="left" vertical="center" wrapText="1"/>
      <protection hidden="1"/>
    </xf>
    <xf numFmtId="177" fontId="6" fillId="0" borderId="10" xfId="54" applyNumberFormat="1" applyFont="1" applyFill="1" applyBorder="1" applyAlignment="1" applyProtection="1">
      <alignment horizontal="right" vertical="center" wrapText="1"/>
      <protection hidden="1"/>
    </xf>
    <xf numFmtId="49" fontId="6" fillId="0" borderId="10" xfId="0" applyNumberFormat="1" applyFont="1" applyFill="1" applyBorder="1" applyAlignment="1">
      <alignment horizontal="left" wrapText="1"/>
    </xf>
    <xf numFmtId="0" fontId="6" fillId="0" borderId="10" xfId="56" applyFont="1" applyFill="1" applyBorder="1" applyAlignment="1">
      <alignment horizontal="left" wrapText="1"/>
      <protection/>
    </xf>
    <xf numFmtId="49" fontId="6" fillId="0" borderId="10" xfId="0" applyNumberFormat="1" applyFont="1" applyFill="1" applyBorder="1" applyAlignment="1">
      <alignment vertical="top" wrapText="1"/>
    </xf>
    <xf numFmtId="49" fontId="6" fillId="0" borderId="10" xfId="0" applyNumberFormat="1" applyFont="1" applyFill="1" applyBorder="1" applyAlignment="1">
      <alignment horizontal="center" wrapText="1"/>
    </xf>
    <xf numFmtId="176" fontId="6" fillId="0" borderId="10" xfId="56" applyNumberFormat="1" applyFont="1" applyFill="1" applyBorder="1" applyAlignment="1">
      <alignment horizontal="right" wrapText="1"/>
      <protection/>
    </xf>
    <xf numFmtId="49" fontId="6" fillId="0" borderId="10" xfId="56" applyNumberFormat="1" applyFont="1" applyFill="1" applyBorder="1" applyAlignment="1">
      <alignment horizontal="center"/>
      <protection/>
    </xf>
    <xf numFmtId="49" fontId="6" fillId="0" borderId="10" xfId="54" applyNumberFormat="1" applyFont="1" applyFill="1" applyBorder="1" applyAlignment="1">
      <alignment horizontal="left" vertical="center" wrapText="1"/>
      <protection/>
    </xf>
    <xf numFmtId="183" fontId="6" fillId="0" borderId="10" xfId="0" applyNumberFormat="1" applyFont="1" applyFill="1" applyBorder="1" applyAlignment="1">
      <alignment wrapText="1"/>
    </xf>
    <xf numFmtId="0" fontId="67" fillId="0" borderId="20" xfId="0" applyFont="1" applyFill="1" applyBorder="1" applyAlignment="1">
      <alignment/>
    </xf>
    <xf numFmtId="0" fontId="67" fillId="0" borderId="10" xfId="0" applyFont="1" applyFill="1" applyBorder="1" applyAlignment="1">
      <alignment/>
    </xf>
    <xf numFmtId="177" fontId="6" fillId="0" borderId="10" xfId="54" applyNumberFormat="1" applyFont="1" applyFill="1" applyBorder="1" applyAlignment="1">
      <alignment horizontal="right" wrapText="1"/>
      <protection/>
    </xf>
    <xf numFmtId="11" fontId="6" fillId="0" borderId="10" xfId="56" applyNumberFormat="1" applyFont="1" applyFill="1" applyBorder="1" applyAlignment="1">
      <alignment vertical="top" wrapText="1"/>
      <protection/>
    </xf>
    <xf numFmtId="49" fontId="65" fillId="0" borderId="19" xfId="0" applyNumberFormat="1" applyFont="1" applyFill="1" applyBorder="1" applyAlignment="1">
      <alignment horizontal="left"/>
    </xf>
    <xf numFmtId="0" fontId="68" fillId="0" borderId="10" xfId="0" applyFont="1" applyFill="1" applyBorder="1" applyAlignment="1">
      <alignment horizontal="right"/>
    </xf>
    <xf numFmtId="0" fontId="67" fillId="0" borderId="13" xfId="0" applyFont="1" applyFill="1" applyBorder="1" applyAlignment="1">
      <alignment horizontal="right"/>
    </xf>
    <xf numFmtId="0" fontId="68" fillId="0" borderId="10" xfId="0" applyFont="1" applyFill="1" applyBorder="1" applyAlignment="1">
      <alignment/>
    </xf>
    <xf numFmtId="0" fontId="7" fillId="0" borderId="10" xfId="0" applyFont="1" applyFill="1" applyBorder="1" applyAlignment="1">
      <alignment wrapText="1"/>
    </xf>
    <xf numFmtId="183" fontId="7" fillId="0" borderId="10" xfId="0" applyNumberFormat="1" applyFont="1" applyFill="1" applyBorder="1" applyAlignment="1">
      <alignment wrapText="1"/>
    </xf>
    <xf numFmtId="0" fontId="7" fillId="0" borderId="10" xfId="0" applyFont="1" applyFill="1" applyBorder="1" applyAlignment="1">
      <alignment horizontal="center"/>
    </xf>
    <xf numFmtId="49" fontId="66" fillId="0" borderId="20" xfId="0" applyNumberFormat="1" applyFont="1" applyFill="1" applyBorder="1" applyAlignment="1">
      <alignment horizontal="left" wrapText="1" indent="4"/>
    </xf>
    <xf numFmtId="49"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ill="1" applyAlignment="1">
      <alignment wrapText="1"/>
    </xf>
    <xf numFmtId="49" fontId="65" fillId="0" borderId="22" xfId="0" applyNumberFormat="1" applyFont="1" applyFill="1" applyBorder="1" applyAlignment="1">
      <alignment horizontal="left"/>
    </xf>
    <xf numFmtId="0" fontId="67" fillId="0" borderId="20" xfId="0" applyFont="1" applyFill="1" applyBorder="1" applyAlignment="1">
      <alignment horizontal="left"/>
    </xf>
    <xf numFmtId="0" fontId="3" fillId="0" borderId="0" xfId="0" applyFont="1" applyFill="1" applyBorder="1" applyAlignment="1">
      <alignment wrapText="1"/>
    </xf>
    <xf numFmtId="2" fontId="3" fillId="0" borderId="0" xfId="0" applyNumberFormat="1" applyFont="1" applyFill="1" applyBorder="1" applyAlignment="1">
      <alignment wrapText="1"/>
    </xf>
    <xf numFmtId="49" fontId="6" fillId="36" borderId="10" xfId="0" applyNumberFormat="1" applyFont="1" applyFill="1" applyBorder="1" applyAlignment="1">
      <alignment horizontal="center"/>
    </xf>
    <xf numFmtId="1" fontId="6" fillId="36" borderId="10" xfId="0" applyNumberFormat="1" applyFont="1" applyFill="1" applyBorder="1" applyAlignment="1">
      <alignment horizontal="center"/>
    </xf>
    <xf numFmtId="176" fontId="6" fillId="36" borderId="10" xfId="0" applyNumberFormat="1" applyFont="1" applyFill="1" applyBorder="1" applyAlignment="1">
      <alignment horizontal="right"/>
    </xf>
    <xf numFmtId="176" fontId="6" fillId="36" borderId="10" xfId="54" applyNumberFormat="1" applyFont="1" applyFill="1" applyBorder="1" applyAlignment="1" applyProtection="1">
      <alignment horizontal="right" wrapText="1"/>
      <protection hidden="1"/>
    </xf>
    <xf numFmtId="2" fontId="18" fillId="0" borderId="0" xfId="0" applyNumberFormat="1" applyFont="1" applyFill="1" applyAlignment="1">
      <alignment horizontal="right"/>
    </xf>
    <xf numFmtId="177" fontId="6" fillId="0" borderId="0" xfId="57" applyNumberFormat="1" applyFont="1" applyFill="1">
      <alignment/>
      <protection/>
    </xf>
    <xf numFmtId="176" fontId="6" fillId="0" borderId="23" xfId="0" applyNumberFormat="1" applyFont="1" applyFill="1" applyBorder="1" applyAlignment="1">
      <alignment horizontal="center" wrapText="1"/>
    </xf>
    <xf numFmtId="0" fontId="16" fillId="0" borderId="24" xfId="0" applyFont="1" applyFill="1" applyBorder="1" applyAlignment="1">
      <alignment vertical="center" wrapText="1"/>
    </xf>
    <xf numFmtId="0" fontId="13" fillId="0" borderId="10" xfId="0" applyFont="1" applyFill="1" applyBorder="1" applyAlignment="1">
      <alignment vertical="center" wrapText="1"/>
    </xf>
    <xf numFmtId="0" fontId="16" fillId="0" borderId="10" xfId="0" applyFont="1" applyFill="1" applyBorder="1" applyAlignment="1">
      <alignment vertical="center" wrapText="1"/>
    </xf>
    <xf numFmtId="176" fontId="6" fillId="0" borderId="17" xfId="0" applyNumberFormat="1" applyFont="1" applyFill="1" applyBorder="1" applyAlignment="1">
      <alignment horizontal="center" wrapText="1"/>
    </xf>
    <xf numFmtId="0" fontId="13" fillId="0" borderId="15" xfId="0" applyFont="1" applyFill="1" applyBorder="1" applyAlignment="1">
      <alignment vertical="center" wrapText="1"/>
    </xf>
    <xf numFmtId="0" fontId="6" fillId="0" borderId="15" xfId="0" applyFont="1" applyFill="1" applyBorder="1" applyAlignment="1">
      <alignment vertical="center" wrapText="1"/>
    </xf>
    <xf numFmtId="176" fontId="6" fillId="0" borderId="25" xfId="0" applyNumberFormat="1" applyFont="1" applyFill="1" applyBorder="1" applyAlignment="1">
      <alignment horizontal="center" wrapText="1"/>
    </xf>
    <xf numFmtId="176" fontId="6" fillId="0" borderId="10" xfId="0" applyNumberFormat="1" applyFont="1" applyFill="1" applyBorder="1" applyAlignment="1">
      <alignment horizontal="center" wrapText="1"/>
    </xf>
    <xf numFmtId="0" fontId="17" fillId="0" borderId="17" xfId="0" applyFont="1" applyFill="1" applyBorder="1" applyAlignment="1">
      <alignment vertical="center" wrapText="1"/>
    </xf>
    <xf numFmtId="0" fontId="13" fillId="0" borderId="16"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16" fillId="0" borderId="14" xfId="57" applyNumberFormat="1" applyFont="1" applyFill="1" applyBorder="1" applyAlignment="1">
      <alignment horizontal="center" vertical="center"/>
      <protection/>
    </xf>
    <xf numFmtId="176" fontId="16" fillId="0" borderId="15" xfId="57" applyNumberFormat="1" applyFont="1" applyFill="1" applyBorder="1" applyAlignment="1">
      <alignment horizontal="center" vertical="center"/>
      <protection/>
    </xf>
    <xf numFmtId="0" fontId="16" fillId="0" borderId="14" xfId="0" applyFont="1" applyFill="1" applyBorder="1" applyAlignment="1">
      <alignment vertical="center" wrapText="1" shrinkToFit="1"/>
    </xf>
    <xf numFmtId="0" fontId="16" fillId="0" borderId="15" xfId="0" applyFont="1" applyFill="1" applyBorder="1" applyAlignment="1">
      <alignment vertical="center" wrapText="1" shrinkToFit="1"/>
    </xf>
    <xf numFmtId="0" fontId="16" fillId="0" borderId="10" xfId="0" applyFont="1" applyFill="1" applyBorder="1" applyAlignment="1">
      <alignment vertical="center" wrapText="1" shrinkToFit="1"/>
    </xf>
    <xf numFmtId="176" fontId="16" fillId="0" borderId="10" xfId="57" applyNumberFormat="1" applyFont="1" applyFill="1" applyBorder="1" applyAlignment="1">
      <alignment horizontal="center" vertical="center"/>
      <protection/>
    </xf>
    <xf numFmtId="0" fontId="6" fillId="0" borderId="13" xfId="57" applyFont="1" applyFill="1" applyBorder="1" applyAlignment="1">
      <alignment horizontal="left" vertical="center" wrapText="1"/>
      <protection/>
    </xf>
    <xf numFmtId="0" fontId="6" fillId="0" borderId="0" xfId="0" applyFont="1" applyAlignment="1">
      <alignment horizontal="justify"/>
    </xf>
    <xf numFmtId="0" fontId="0" fillId="0" borderId="0" xfId="0" applyAlignment="1">
      <alignment/>
    </xf>
    <xf numFmtId="0" fontId="0" fillId="0" borderId="13" xfId="0" applyBorder="1" applyAlignment="1">
      <alignment horizontal="left" vertical="center" wrapText="1"/>
    </xf>
    <xf numFmtId="0" fontId="7" fillId="0" borderId="0" xfId="57" applyFont="1" applyFill="1" applyAlignment="1">
      <alignment horizontal="center" vertical="center" wrapText="1"/>
      <protection/>
    </xf>
    <xf numFmtId="0" fontId="6" fillId="0" borderId="0" xfId="0" applyFont="1" applyFill="1" applyAlignment="1">
      <alignment horizontal="left"/>
    </xf>
    <xf numFmtId="0" fontId="0" fillId="0" borderId="0" xfId="0" applyAlignment="1">
      <alignment horizontal="left"/>
    </xf>
    <xf numFmtId="0" fontId="13" fillId="33" borderId="13" xfId="0" applyFont="1" applyFill="1" applyBorder="1" applyAlignment="1">
      <alignment vertical="center" wrapText="1"/>
    </xf>
    <xf numFmtId="0" fontId="0" fillId="33" borderId="0" xfId="0" applyFill="1" applyBorder="1" applyAlignment="1">
      <alignment vertical="center" wrapText="1"/>
    </xf>
    <xf numFmtId="0" fontId="0" fillId="33" borderId="19" xfId="0" applyFill="1" applyBorder="1" applyAlignment="1">
      <alignment vertical="center" wrapText="1"/>
    </xf>
    <xf numFmtId="176" fontId="6" fillId="0" borderId="11" xfId="0" applyNumberFormat="1" applyFont="1" applyFill="1" applyBorder="1" applyAlignment="1">
      <alignment horizontal="right" vertical="center" wrapText="1"/>
    </xf>
    <xf numFmtId="0" fontId="0" fillId="0" borderId="14" xfId="0" applyFill="1" applyBorder="1" applyAlignment="1">
      <alignment horizontal="right" vertical="center" wrapText="1"/>
    </xf>
    <xf numFmtId="0" fontId="0" fillId="0" borderId="15" xfId="0" applyFill="1" applyBorder="1" applyAlignment="1">
      <alignment horizontal="right" vertical="center" wrapText="1"/>
    </xf>
    <xf numFmtId="0" fontId="6" fillId="0" borderId="0" xfId="57" applyFont="1" applyFill="1" applyBorder="1" applyAlignment="1">
      <alignment wrapText="1"/>
      <protection/>
    </xf>
    <xf numFmtId="0" fontId="6" fillId="0" borderId="0" xfId="0" applyFont="1" applyFill="1" applyAlignment="1">
      <alignment horizontal="left" wrapText="1"/>
    </xf>
    <xf numFmtId="0" fontId="0" fillId="0" borderId="0" xfId="0" applyFill="1" applyAlignment="1">
      <alignment horizontal="left"/>
    </xf>
    <xf numFmtId="180" fontId="6" fillId="0" borderId="0" xfId="57" applyNumberFormat="1" applyFont="1" applyFill="1" applyAlignment="1">
      <alignment horizontal="left"/>
      <protection/>
    </xf>
    <xf numFmtId="0" fontId="12" fillId="0" borderId="0" xfId="57" applyFont="1" applyFill="1" applyAlignment="1">
      <alignment horizontal="center" vertical="center"/>
      <protection/>
    </xf>
    <xf numFmtId="0" fontId="13"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0" xfId="59" applyFont="1" applyFill="1" applyAlignment="1">
      <alignment horizontal="right" wrapText="1"/>
      <protection/>
    </xf>
    <xf numFmtId="0" fontId="0" fillId="0" borderId="0" xfId="0" applyAlignment="1">
      <alignment horizontal="right" wrapText="1"/>
    </xf>
    <xf numFmtId="178" fontId="6" fillId="0" borderId="0" xfId="59" applyNumberFormat="1" applyFont="1" applyFill="1" applyAlignment="1">
      <alignment horizontal="left"/>
      <protection/>
    </xf>
    <xf numFmtId="0" fontId="7" fillId="0" borderId="0" xfId="59" applyFont="1" applyFill="1" applyAlignment="1">
      <alignment horizontal="center" wrapText="1"/>
      <protection/>
    </xf>
    <xf numFmtId="0" fontId="0" fillId="0" borderId="0" xfId="0" applyAlignment="1">
      <alignment horizontal="center" wrapText="1"/>
    </xf>
    <xf numFmtId="0" fontId="6" fillId="0" borderId="0" xfId="59" applyFont="1" applyFill="1" applyAlignment="1">
      <alignment horizontal="left" wrapText="1"/>
      <protection/>
    </xf>
    <xf numFmtId="0" fontId="0" fillId="0" borderId="0" xfId="0" applyAlignment="1">
      <alignment horizontal="left" wrapText="1"/>
    </xf>
    <xf numFmtId="0" fontId="7" fillId="0" borderId="0" xfId="59" applyFont="1" applyFill="1" applyAlignment="1">
      <alignment horizontal="center"/>
      <protection/>
    </xf>
    <xf numFmtId="0" fontId="0" fillId="0" borderId="0" xfId="0" applyAlignment="1">
      <alignment horizontal="center"/>
    </xf>
    <xf numFmtId="0" fontId="6" fillId="0" borderId="11" xfId="0" applyFont="1" applyFill="1" applyBorder="1" applyAlignment="1">
      <alignment horizontal="center"/>
    </xf>
    <xf numFmtId="0" fontId="0" fillId="0" borderId="15" xfId="0" applyBorder="1" applyAlignment="1">
      <alignment horizontal="center"/>
    </xf>
    <xf numFmtId="0" fontId="6" fillId="0" borderId="11" xfId="59" applyFont="1" applyFill="1" applyBorder="1" applyAlignment="1">
      <alignment horizontal="center"/>
      <protection/>
    </xf>
    <xf numFmtId="0" fontId="6" fillId="0" borderId="11" xfId="0" applyFont="1" applyFill="1" applyBorder="1" applyAlignment="1">
      <alignment horizontal="center" wrapText="1"/>
    </xf>
    <xf numFmtId="0" fontId="0" fillId="0" borderId="15" xfId="0" applyBorder="1" applyAlignment="1">
      <alignment horizontal="center" wrapText="1"/>
    </xf>
    <xf numFmtId="49" fontId="6" fillId="0" borderId="11" xfId="0" applyNumberFormat="1" applyFont="1" applyFill="1" applyBorder="1" applyAlignment="1">
      <alignment horizontal="center" wrapText="1"/>
    </xf>
    <xf numFmtId="184" fontId="6" fillId="0" borderId="11" xfId="0" applyNumberFormat="1" applyFont="1" applyFill="1" applyBorder="1" applyAlignment="1">
      <alignment horizontal="center" wrapText="1"/>
    </xf>
    <xf numFmtId="178" fontId="6" fillId="0" borderId="11" xfId="0" applyNumberFormat="1" applyFont="1" applyFill="1" applyBorder="1" applyAlignment="1">
      <alignment horizontal="center" wrapText="1"/>
    </xf>
    <xf numFmtId="0" fontId="6" fillId="0" borderId="19" xfId="0" applyFont="1" applyFill="1" applyBorder="1" applyAlignment="1">
      <alignment horizontal="right"/>
    </xf>
    <xf numFmtId="0" fontId="6" fillId="0" borderId="19" xfId="0" applyFont="1" applyBorder="1" applyAlignment="1">
      <alignment horizontal="right"/>
    </xf>
    <xf numFmtId="1" fontId="12" fillId="0" borderId="0" xfId="58" applyNumberFormat="1" applyFont="1" applyFill="1" applyAlignment="1">
      <alignment horizontal="center" vertical="top" wrapText="1"/>
      <protection/>
    </xf>
    <xf numFmtId="0" fontId="0" fillId="0" borderId="0" xfId="0" applyAlignment="1">
      <alignment horizontal="center" vertical="top"/>
    </xf>
    <xf numFmtId="2" fontId="3" fillId="0" borderId="21" xfId="0" applyNumberFormat="1" applyFont="1" applyFill="1" applyBorder="1" applyAlignment="1">
      <alignment wrapText="1"/>
    </xf>
    <xf numFmtId="0" fontId="0" fillId="0" borderId="0" xfId="0" applyFont="1" applyFill="1" applyAlignment="1">
      <alignment wrapText="1"/>
    </xf>
    <xf numFmtId="0" fontId="3" fillId="0" borderId="21" xfId="0" applyFont="1" applyFill="1" applyBorder="1" applyAlignment="1">
      <alignment wrapText="1"/>
    </xf>
    <xf numFmtId="0" fontId="0" fillId="0" borderId="0" xfId="0" applyFont="1" applyFill="1" applyBorder="1" applyAlignment="1">
      <alignment wrapText="1"/>
    </xf>
    <xf numFmtId="0" fontId="0" fillId="0" borderId="0" xfId="0" applyFill="1" applyAlignment="1">
      <alignment wrapText="1"/>
    </xf>
    <xf numFmtId="49" fontId="65" fillId="0" borderId="22" xfId="0" applyNumberFormat="1" applyFont="1" applyFill="1" applyBorder="1" applyAlignment="1">
      <alignment horizontal="right"/>
    </xf>
    <xf numFmtId="0" fontId="67" fillId="0" borderId="20" xfId="0" applyFont="1" applyFill="1" applyBorder="1" applyAlignment="1">
      <alignment/>
    </xf>
    <xf numFmtId="49" fontId="65" fillId="0" borderId="22" xfId="0" applyNumberFormat="1" applyFont="1" applyFill="1" applyBorder="1" applyAlignment="1">
      <alignment horizontal="left"/>
    </xf>
    <xf numFmtId="0" fontId="67" fillId="0" borderId="20" xfId="0" applyFont="1" applyFill="1" applyBorder="1" applyAlignment="1">
      <alignment horizontal="left"/>
    </xf>
    <xf numFmtId="0" fontId="0" fillId="0" borderId="15" xfId="0" applyFill="1" applyBorder="1" applyAlignment="1">
      <alignment horizontal="center" wrapText="1"/>
    </xf>
    <xf numFmtId="1" fontId="12" fillId="0" borderId="0" xfId="58" applyNumberFormat="1" applyFont="1" applyFill="1" applyAlignment="1">
      <alignment horizontal="center" wrapText="1"/>
      <protection/>
    </xf>
    <xf numFmtId="0" fontId="0" fillId="0" borderId="15" xfId="0" applyFill="1" applyBorder="1" applyAlignment="1">
      <alignment horizontal="center"/>
    </xf>
    <xf numFmtId="49" fontId="6" fillId="0" borderId="11" xfId="0" applyNumberFormat="1" applyFont="1" applyFill="1" applyBorder="1" applyAlignment="1">
      <alignment horizontal="center"/>
    </xf>
    <xf numFmtId="49" fontId="6" fillId="0" borderId="15" xfId="0" applyNumberFormat="1" applyFont="1" applyFill="1" applyBorder="1" applyAlignment="1">
      <alignment horizontal="center"/>
    </xf>
    <xf numFmtId="0" fontId="0" fillId="0" borderId="0" xfId="0" applyAlignment="1">
      <alignment wrapText="1"/>
    </xf>
    <xf numFmtId="0" fontId="0" fillId="0" borderId="0" xfId="0"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2" xfId="54"/>
    <cellStyle name="Обычный 2_Ведом.структура Куринская  2014" xfId="55"/>
    <cellStyle name="Обычный_ведомственная  и прилож. на 2008 год без краевых-2 2" xfId="56"/>
    <cellStyle name="Обычный_Приложение № 2 к проекту бюджета" xfId="57"/>
    <cellStyle name="Обычный_расчеты к бю.джету1 2" xfId="58"/>
    <cellStyle name="Обычный_Функциональная структура расходов бюджета на 2005 год"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63"/>
  <sheetViews>
    <sheetView view="pageBreakPreview" zoomScale="80" zoomScaleSheetLayoutView="80" workbookViewId="0" topLeftCell="A1">
      <selection activeCell="B8" sqref="B8:C8"/>
    </sheetView>
  </sheetViews>
  <sheetFormatPr defaultColWidth="9.00390625" defaultRowHeight="12.75"/>
  <cols>
    <col min="1" max="1" width="31.75390625" style="61" customWidth="1"/>
    <col min="2" max="2" width="64.875" style="24" customWidth="1"/>
    <col min="3" max="3" width="15.75390625" style="30" customWidth="1"/>
    <col min="4" max="4" width="21.375" style="61" customWidth="1"/>
    <col min="5" max="5" width="12.125" style="61" bestFit="1" customWidth="1"/>
    <col min="6" max="6" width="9.125" style="61" customWidth="1"/>
    <col min="7" max="7" width="12.00390625" style="61" customWidth="1"/>
    <col min="8" max="16384" width="9.125" style="61" customWidth="1"/>
  </cols>
  <sheetData>
    <row r="1" spans="2:3" ht="22.5" customHeight="1">
      <c r="B1" s="443" t="s">
        <v>539</v>
      </c>
      <c r="C1" s="444"/>
    </row>
    <row r="2" spans="2:3" ht="18.75" customHeight="1">
      <c r="B2" s="443" t="s">
        <v>99</v>
      </c>
      <c r="C2" s="444"/>
    </row>
    <row r="3" spans="2:3" ht="16.5" customHeight="1">
      <c r="B3" s="443" t="s">
        <v>100</v>
      </c>
      <c r="C3" s="444"/>
    </row>
    <row r="4" spans="2:3" ht="17.25" customHeight="1">
      <c r="B4" s="443" t="s">
        <v>557</v>
      </c>
      <c r="C4" s="444"/>
    </row>
    <row r="5" ht="11.25" customHeight="1"/>
    <row r="6" spans="2:3" ht="18.75">
      <c r="B6" s="443" t="s">
        <v>98</v>
      </c>
      <c r="C6" s="444"/>
    </row>
    <row r="7" spans="2:3" ht="18.75">
      <c r="B7" s="443" t="s">
        <v>99</v>
      </c>
      <c r="C7" s="444"/>
    </row>
    <row r="8" spans="2:3" ht="18.75">
      <c r="B8" s="443" t="s">
        <v>100</v>
      </c>
      <c r="C8" s="444"/>
    </row>
    <row r="9" spans="2:3" ht="18.75">
      <c r="B9" s="443" t="s">
        <v>509</v>
      </c>
      <c r="C9" s="444"/>
    </row>
    <row r="10" spans="2:3" ht="10.5" customHeight="1">
      <c r="B10" s="451"/>
      <c r="C10" s="440"/>
    </row>
    <row r="11" ht="9" customHeight="1" hidden="1">
      <c r="C11" s="194"/>
    </row>
    <row r="12" ht="18.75" hidden="1"/>
    <row r="13" spans="2:3" ht="9" customHeight="1" hidden="1">
      <c r="B13" s="443" t="s">
        <v>98</v>
      </c>
      <c r="C13" s="444"/>
    </row>
    <row r="14" spans="2:3" ht="18.75" hidden="1">
      <c r="B14" s="443" t="s">
        <v>99</v>
      </c>
      <c r="C14" s="444"/>
    </row>
    <row r="15" spans="2:3" ht="18.75" hidden="1">
      <c r="B15" s="443" t="s">
        <v>100</v>
      </c>
      <c r="C15" s="444"/>
    </row>
    <row r="16" spans="2:3" ht="18.75" hidden="1">
      <c r="B16" s="443" t="s">
        <v>362</v>
      </c>
      <c r="C16" s="444"/>
    </row>
    <row r="17" spans="2:3" ht="9" customHeight="1" hidden="1">
      <c r="B17" s="47"/>
      <c r="C17" s="132"/>
    </row>
    <row r="18" spans="1:3" ht="62.25" customHeight="1">
      <c r="A18" s="442" t="s">
        <v>474</v>
      </c>
      <c r="B18" s="442"/>
      <c r="C18" s="442"/>
    </row>
    <row r="19" ht="9" customHeight="1" hidden="1"/>
    <row r="20" ht="1.5" customHeight="1">
      <c r="C20" s="29" t="s">
        <v>193</v>
      </c>
    </row>
    <row r="21" spans="1:3" ht="27.75" customHeight="1">
      <c r="A21" s="62" t="s">
        <v>164</v>
      </c>
      <c r="B21" s="63" t="s">
        <v>44</v>
      </c>
      <c r="C21" s="64" t="s">
        <v>132</v>
      </c>
    </row>
    <row r="22" spans="1:3" ht="14.25" customHeight="1">
      <c r="A22" s="65">
        <v>1</v>
      </c>
      <c r="B22" s="66">
        <v>2</v>
      </c>
      <c r="C22" s="67">
        <v>3</v>
      </c>
    </row>
    <row r="23" spans="1:3" ht="41.25" customHeight="1">
      <c r="A23" s="68" t="s">
        <v>45</v>
      </c>
      <c r="B23" s="69" t="s">
        <v>46</v>
      </c>
      <c r="C23" s="206">
        <f>C24+C25+C29+C30+C32+C36+C38+C34+C35+C33</f>
        <v>11194.8</v>
      </c>
    </row>
    <row r="24" spans="1:3" ht="33.75" customHeight="1">
      <c r="A24" s="129" t="s">
        <v>47</v>
      </c>
      <c r="B24" s="107" t="s">
        <v>110</v>
      </c>
      <c r="C24" s="172">
        <f>1900+100</f>
        <v>2000</v>
      </c>
    </row>
    <row r="25" spans="1:3" ht="27.75" customHeight="1">
      <c r="A25" s="104" t="s">
        <v>123</v>
      </c>
      <c r="B25" s="445" t="s">
        <v>473</v>
      </c>
      <c r="C25" s="448">
        <v>1874.3</v>
      </c>
    </row>
    <row r="26" spans="1:3" ht="24" customHeight="1">
      <c r="A26" s="105" t="s">
        <v>124</v>
      </c>
      <c r="B26" s="446"/>
      <c r="C26" s="449"/>
    </row>
    <row r="27" spans="1:4" ht="26.25" customHeight="1">
      <c r="A27" s="105" t="s">
        <v>125</v>
      </c>
      <c r="B27" s="446"/>
      <c r="C27" s="449"/>
      <c r="D27" s="244"/>
    </row>
    <row r="28" spans="1:3" ht="69.75" customHeight="1">
      <c r="A28" s="106" t="s">
        <v>126</v>
      </c>
      <c r="B28" s="447"/>
      <c r="C28" s="450"/>
    </row>
    <row r="29" spans="1:3" ht="64.5" customHeight="1">
      <c r="A29" s="130" t="s">
        <v>48</v>
      </c>
      <c r="B29" s="123" t="s">
        <v>357</v>
      </c>
      <c r="C29" s="207">
        <f>360+240</f>
        <v>600</v>
      </c>
    </row>
    <row r="30" spans="1:3" ht="30" customHeight="1">
      <c r="A30" s="121" t="s">
        <v>49</v>
      </c>
      <c r="B30" s="116" t="s">
        <v>508</v>
      </c>
      <c r="C30" s="193">
        <f>424+2.4+43.6</f>
        <v>470</v>
      </c>
    </row>
    <row r="31" spans="1:4" ht="9" customHeight="1" hidden="1">
      <c r="A31" s="121" t="s">
        <v>50</v>
      </c>
      <c r="B31" s="108" t="s">
        <v>111</v>
      </c>
      <c r="C31" s="193">
        <f>30-30</f>
        <v>0</v>
      </c>
      <c r="D31" s="61">
        <v>-30000</v>
      </c>
    </row>
    <row r="32" spans="1:3" ht="99.75" customHeight="1">
      <c r="A32" s="286" t="s">
        <v>351</v>
      </c>
      <c r="B32" s="288" t="s">
        <v>225</v>
      </c>
      <c r="C32" s="289">
        <v>6.2</v>
      </c>
    </row>
    <row r="33" spans="1:4" ht="60" customHeight="1">
      <c r="A33" s="286" t="s">
        <v>528</v>
      </c>
      <c r="B33" s="288" t="s">
        <v>529</v>
      </c>
      <c r="C33" s="289">
        <f>308-6.2</f>
        <v>301.8</v>
      </c>
      <c r="D33" s="339">
        <f>C32+C33</f>
        <v>308</v>
      </c>
    </row>
    <row r="34" spans="1:4" ht="59.25" customHeight="1">
      <c r="A34" s="286" t="s">
        <v>28</v>
      </c>
      <c r="B34" s="70" t="s">
        <v>226</v>
      </c>
      <c r="C34" s="193">
        <v>90</v>
      </c>
      <c r="D34" s="244"/>
    </row>
    <row r="35" spans="1:4" ht="33.75" customHeight="1">
      <c r="A35" s="286" t="s">
        <v>350</v>
      </c>
      <c r="B35" s="70" t="s">
        <v>460</v>
      </c>
      <c r="C35" s="193">
        <v>5852.5</v>
      </c>
      <c r="D35" s="244"/>
    </row>
    <row r="36" spans="1:4" ht="9" customHeight="1" hidden="1">
      <c r="A36" s="247" t="s">
        <v>29</v>
      </c>
      <c r="B36" s="248" t="s">
        <v>313</v>
      </c>
      <c r="C36" s="249">
        <v>0</v>
      </c>
      <c r="D36" s="244"/>
    </row>
    <row r="37" spans="1:4" ht="9" customHeight="1" hidden="1">
      <c r="A37" s="340" t="s">
        <v>498</v>
      </c>
      <c r="B37" s="341" t="s">
        <v>497</v>
      </c>
      <c r="C37" s="342"/>
      <c r="D37" s="244"/>
    </row>
    <row r="38" spans="1:4" ht="9" customHeight="1" hidden="1">
      <c r="A38" s="263" t="s">
        <v>499</v>
      </c>
      <c r="B38" s="264" t="s">
        <v>500</v>
      </c>
      <c r="C38" s="236">
        <v>0</v>
      </c>
      <c r="D38" s="244"/>
    </row>
    <row r="39" spans="1:3" ht="33" customHeight="1">
      <c r="A39" s="287" t="s">
        <v>51</v>
      </c>
      <c r="B39" s="290" t="s">
        <v>52</v>
      </c>
      <c r="C39" s="291">
        <f>C40-C48+C47</f>
        <v>33953.9</v>
      </c>
    </row>
    <row r="40" spans="1:6" ht="57.75" customHeight="1">
      <c r="A40" s="168" t="s">
        <v>53</v>
      </c>
      <c r="B40" s="169" t="s">
        <v>54</v>
      </c>
      <c r="C40" s="170">
        <f>C41+C44+C42+C45</f>
        <v>33954</v>
      </c>
      <c r="E40" s="71"/>
      <c r="F40" s="71"/>
    </row>
    <row r="41" spans="1:4" s="72" customFormat="1" ht="50.25" customHeight="1">
      <c r="A41" s="168" t="s">
        <v>399</v>
      </c>
      <c r="B41" s="169" t="s">
        <v>339</v>
      </c>
      <c r="C41" s="193">
        <f>7741.6+556.1</f>
        <v>8297.7</v>
      </c>
      <c r="D41" s="122"/>
    </row>
    <row r="42" spans="1:5" s="72" customFormat="1" ht="54" customHeight="1">
      <c r="A42" s="222" t="s">
        <v>415</v>
      </c>
      <c r="B42" s="171" t="s">
        <v>233</v>
      </c>
      <c r="C42" s="172">
        <f>2023.2-511.7+22452.5-219.3</f>
        <v>23744.7</v>
      </c>
      <c r="D42" s="122"/>
      <c r="E42" s="292"/>
    </row>
    <row r="43" spans="1:4" s="72" customFormat="1" ht="9" customHeight="1" hidden="1">
      <c r="A43" s="222"/>
      <c r="B43" s="223"/>
      <c r="C43" s="224"/>
      <c r="D43" s="122"/>
    </row>
    <row r="44" spans="1:3" s="72" customFormat="1" ht="39" customHeight="1">
      <c r="A44" s="222" t="s">
        <v>400</v>
      </c>
      <c r="B44" s="173" t="s">
        <v>340</v>
      </c>
      <c r="C44" s="208">
        <f>245.3+3.8</f>
        <v>249.10000000000002</v>
      </c>
    </row>
    <row r="45" spans="1:4" s="72" customFormat="1" ht="39" customHeight="1">
      <c r="A45" s="275" t="s">
        <v>401</v>
      </c>
      <c r="B45" s="154" t="s">
        <v>330</v>
      </c>
      <c r="C45" s="155">
        <f>1078.9+88.3+495.3</f>
        <v>1662.5</v>
      </c>
      <c r="D45" s="251" t="s">
        <v>551</v>
      </c>
    </row>
    <row r="46" spans="1:4" s="72" customFormat="1" ht="39" customHeight="1" hidden="1">
      <c r="A46" s="275" t="s">
        <v>505</v>
      </c>
      <c r="B46" s="250" t="s">
        <v>506</v>
      </c>
      <c r="C46" s="155">
        <f>C47</f>
        <v>0</v>
      </c>
      <c r="D46" s="251"/>
    </row>
    <row r="47" spans="1:4" s="72" customFormat="1" ht="39" customHeight="1" hidden="1">
      <c r="A47" s="275" t="s">
        <v>424</v>
      </c>
      <c r="B47" s="250" t="s">
        <v>507</v>
      </c>
      <c r="C47" s="155">
        <f>1616.4-1616.4</f>
        <v>0</v>
      </c>
      <c r="D47" s="251"/>
    </row>
    <row r="48" spans="1:3" s="72" customFormat="1" ht="22.5" customHeight="1" hidden="1">
      <c r="A48" s="275" t="s">
        <v>55</v>
      </c>
      <c r="B48" s="174" t="s">
        <v>56</v>
      </c>
      <c r="C48" s="155">
        <f>C49</f>
        <v>0.1</v>
      </c>
    </row>
    <row r="49" spans="1:4" s="72" customFormat="1" ht="82.5" customHeight="1">
      <c r="A49" s="275" t="s">
        <v>405</v>
      </c>
      <c r="B49" s="174" t="s">
        <v>359</v>
      </c>
      <c r="C49" s="155">
        <v>0.1</v>
      </c>
      <c r="D49" s="122"/>
    </row>
    <row r="50" spans="1:7" ht="22.5" customHeight="1">
      <c r="A50" s="276"/>
      <c r="B50" s="175" t="s">
        <v>57</v>
      </c>
      <c r="C50" s="176">
        <f>C39+C23</f>
        <v>45148.7</v>
      </c>
      <c r="G50" s="418"/>
    </row>
    <row r="51" spans="1:3" ht="59.25" customHeight="1">
      <c r="A51" s="438" t="s">
        <v>496</v>
      </c>
      <c r="B51" s="441"/>
      <c r="C51" s="441"/>
    </row>
    <row r="52" ht="9" customHeight="1" hidden="1">
      <c r="A52" s="17"/>
    </row>
    <row r="53" ht="9" customHeight="1" hidden="1">
      <c r="A53" s="17"/>
    </row>
    <row r="54" ht="9" customHeight="1" hidden="1">
      <c r="A54" s="17"/>
    </row>
    <row r="55" ht="8.25" customHeight="1">
      <c r="A55" s="17"/>
    </row>
    <row r="56" ht="27" customHeight="1">
      <c r="A56" s="17"/>
    </row>
    <row r="57" ht="27" customHeight="1">
      <c r="A57" s="17"/>
    </row>
    <row r="58" spans="1:3" s="11" customFormat="1" ht="18.75">
      <c r="A58" s="73" t="s">
        <v>378</v>
      </c>
      <c r="B58" s="24"/>
      <c r="C58" s="30"/>
    </row>
    <row r="59" spans="1:3" s="11" customFormat="1" ht="18.75">
      <c r="A59" s="439" t="s">
        <v>377</v>
      </c>
      <c r="B59" s="440"/>
      <c r="C59" s="28" t="s">
        <v>200</v>
      </c>
    </row>
    <row r="60" spans="1:3" s="11" customFormat="1" ht="18.75">
      <c r="A60" s="57" t="s">
        <v>477</v>
      </c>
      <c r="B60" s="10"/>
      <c r="C60" s="28"/>
    </row>
    <row r="61" spans="4:9" ht="8.25" customHeight="1">
      <c r="D61" s="17"/>
      <c r="E61" s="11"/>
      <c r="F61" s="11"/>
      <c r="G61" s="11"/>
      <c r="H61" s="74"/>
      <c r="I61" s="11"/>
    </row>
    <row r="62" spans="2:8" ht="18.75">
      <c r="B62" s="60"/>
      <c r="C62" s="75"/>
      <c r="D62" s="17"/>
      <c r="E62" s="11"/>
      <c r="F62" s="11"/>
      <c r="G62" s="11"/>
      <c r="H62" s="11"/>
    </row>
    <row r="63" spans="2:3" ht="18.75">
      <c r="B63" s="60"/>
      <c r="C63" s="75"/>
    </row>
  </sheetData>
  <sheetProtection/>
  <mergeCells count="18">
    <mergeCell ref="B6:C6"/>
    <mergeCell ref="B7:C7"/>
    <mergeCell ref="B8:C8"/>
    <mergeCell ref="B10:C10"/>
    <mergeCell ref="B9:C9"/>
    <mergeCell ref="B1:C1"/>
    <mergeCell ref="B2:C2"/>
    <mergeCell ref="B3:C3"/>
    <mergeCell ref="B4:C4"/>
    <mergeCell ref="A59:B59"/>
    <mergeCell ref="A51:C51"/>
    <mergeCell ref="A18:C18"/>
    <mergeCell ref="B13:C13"/>
    <mergeCell ref="B14:C14"/>
    <mergeCell ref="B15:C15"/>
    <mergeCell ref="B16:C16"/>
    <mergeCell ref="B25:B28"/>
    <mergeCell ref="C25:C28"/>
  </mergeCells>
  <printOptions/>
  <pageMargins left="1.1811023622047245" right="0.3937007874015748" top="0.7874015748031497" bottom="0.5905511811023623"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I67"/>
  <sheetViews>
    <sheetView view="pageBreakPreview" zoomScale="66" zoomScaleSheetLayoutView="66" workbookViewId="0" topLeftCell="A1">
      <selection activeCell="C26" sqref="C26"/>
    </sheetView>
  </sheetViews>
  <sheetFormatPr defaultColWidth="9.00390625" defaultRowHeight="12.75"/>
  <cols>
    <col min="1" max="1" width="30.75390625" style="61" customWidth="1"/>
    <col min="2" max="2" width="63.125" style="24" customWidth="1"/>
    <col min="3" max="3" width="18.125" style="30" customWidth="1"/>
    <col min="4" max="4" width="6.375" style="61" customWidth="1"/>
    <col min="5" max="5" width="12.375" style="61" customWidth="1"/>
    <col min="6" max="6" width="19.625" style="61" customWidth="1"/>
    <col min="7" max="16384" width="9.125" style="61" customWidth="1"/>
  </cols>
  <sheetData>
    <row r="1" spans="2:3" ht="42" customHeight="1">
      <c r="B1" s="452" t="s">
        <v>513</v>
      </c>
      <c r="C1" s="452"/>
    </row>
    <row r="2" spans="2:3" ht="22.5" customHeight="1">
      <c r="B2" s="443" t="s">
        <v>388</v>
      </c>
      <c r="C2" s="453"/>
    </row>
    <row r="3" spans="2:3" ht="22.5" customHeight="1">
      <c r="B3" s="454" t="s">
        <v>389</v>
      </c>
      <c r="C3" s="453"/>
    </row>
    <row r="4" spans="2:3" ht="24" customHeight="1">
      <c r="B4" s="454" t="s">
        <v>558</v>
      </c>
      <c r="C4" s="453"/>
    </row>
    <row r="5" ht="2.25" customHeight="1"/>
    <row r="6" ht="50.25" customHeight="1" hidden="1"/>
    <row r="7" spans="2:3" ht="30" customHeight="1">
      <c r="B7" s="47" t="s">
        <v>423</v>
      </c>
      <c r="C7" s="311"/>
    </row>
    <row r="8" spans="2:3" ht="18" customHeight="1" hidden="1">
      <c r="B8" s="443" t="s">
        <v>99</v>
      </c>
      <c r="C8" s="453"/>
    </row>
    <row r="9" spans="2:3" ht="18" customHeight="1" hidden="1">
      <c r="B9" s="443" t="s">
        <v>100</v>
      </c>
      <c r="C9" s="453"/>
    </row>
    <row r="10" spans="2:3" ht="18" customHeight="1" hidden="1">
      <c r="B10" s="443" t="s">
        <v>408</v>
      </c>
      <c r="C10" s="453"/>
    </row>
    <row r="11" spans="2:3" ht="18.75" hidden="1">
      <c r="B11" s="454" t="s">
        <v>383</v>
      </c>
      <c r="C11" s="453"/>
    </row>
    <row r="12" spans="2:3" ht="18.75" hidden="1">
      <c r="B12" s="186"/>
      <c r="C12" s="310"/>
    </row>
    <row r="13" spans="2:3" ht="18.75" hidden="1">
      <c r="B13" s="186"/>
      <c r="C13" s="310"/>
    </row>
    <row r="14" spans="2:3" ht="7.5" customHeight="1">
      <c r="B14" s="186"/>
      <c r="C14" s="310"/>
    </row>
    <row r="15" spans="2:3" ht="18.75">
      <c r="B15" s="454" t="s">
        <v>416</v>
      </c>
      <c r="C15" s="454"/>
    </row>
    <row r="16" spans="2:3" ht="18.75">
      <c r="B16" s="454" t="s">
        <v>417</v>
      </c>
      <c r="C16" s="454"/>
    </row>
    <row r="17" spans="2:3" ht="24" customHeight="1">
      <c r="B17" s="454" t="s">
        <v>510</v>
      </c>
      <c r="C17" s="454"/>
    </row>
    <row r="18" spans="2:3" ht="13.5" customHeight="1" hidden="1">
      <c r="B18" s="60"/>
      <c r="C18" s="29"/>
    </row>
    <row r="19" spans="1:3" ht="88.5" customHeight="1">
      <c r="A19" s="455" t="s">
        <v>475</v>
      </c>
      <c r="B19" s="455"/>
      <c r="C19" s="455"/>
    </row>
    <row r="20" ht="10.5" customHeight="1"/>
    <row r="21" ht="18.75">
      <c r="C21" s="29" t="s">
        <v>193</v>
      </c>
    </row>
    <row r="22" spans="1:3" ht="27.75" customHeight="1">
      <c r="A22" s="76" t="s">
        <v>164</v>
      </c>
      <c r="B22" s="77" t="s">
        <v>44</v>
      </c>
      <c r="C22" s="78" t="s">
        <v>132</v>
      </c>
    </row>
    <row r="23" spans="1:3" ht="18.75">
      <c r="A23" s="79">
        <v>1</v>
      </c>
      <c r="B23" s="80">
        <v>2</v>
      </c>
      <c r="C23" s="80">
        <v>3</v>
      </c>
    </row>
    <row r="24" spans="1:3" ht="36" customHeight="1">
      <c r="A24" s="312" t="s">
        <v>51</v>
      </c>
      <c r="B24" s="313" t="s">
        <v>52</v>
      </c>
      <c r="C24" s="314">
        <f>C25</f>
        <v>33954</v>
      </c>
    </row>
    <row r="25" spans="1:4" ht="55.5" customHeight="1">
      <c r="A25" s="315" t="s">
        <v>53</v>
      </c>
      <c r="B25" s="316" t="s">
        <v>54</v>
      </c>
      <c r="C25" s="314">
        <f>C26+C31+C41+C48</f>
        <v>33954</v>
      </c>
      <c r="D25" s="71"/>
    </row>
    <row r="26" spans="1:3" s="72" customFormat="1" ht="42.75" customHeight="1">
      <c r="A26" s="271" t="s">
        <v>399</v>
      </c>
      <c r="B26" s="316" t="s">
        <v>341</v>
      </c>
      <c r="C26" s="317">
        <f>C27+C30</f>
        <v>8297.7</v>
      </c>
    </row>
    <row r="27" spans="1:3" s="72" customFormat="1" ht="40.5" customHeight="1">
      <c r="A27" s="271" t="s">
        <v>402</v>
      </c>
      <c r="B27" s="318" t="s">
        <v>445</v>
      </c>
      <c r="C27" s="317">
        <f>C28</f>
        <v>7741.6</v>
      </c>
    </row>
    <row r="28" spans="1:5" s="72" customFormat="1" ht="63.75" customHeight="1">
      <c r="A28" s="271" t="s">
        <v>393</v>
      </c>
      <c r="B28" s="319" t="s">
        <v>495</v>
      </c>
      <c r="C28" s="225">
        <v>7741.6</v>
      </c>
      <c r="D28" s="122"/>
      <c r="E28" s="122"/>
    </row>
    <row r="29" spans="1:5" s="72" customFormat="1" ht="67.5" customHeight="1">
      <c r="A29" s="271" t="s">
        <v>444</v>
      </c>
      <c r="B29" s="272" t="s">
        <v>493</v>
      </c>
      <c r="C29" s="225">
        <f>C30</f>
        <v>556.1</v>
      </c>
      <c r="D29" s="122"/>
      <c r="E29" s="122"/>
    </row>
    <row r="30" spans="1:5" s="72" customFormat="1" ht="66" customHeight="1">
      <c r="A30" s="271" t="s">
        <v>443</v>
      </c>
      <c r="B30" s="272" t="s">
        <v>494</v>
      </c>
      <c r="C30" s="225">
        <v>556.1</v>
      </c>
      <c r="D30" s="122"/>
      <c r="E30" s="122"/>
    </row>
    <row r="31" spans="1:5" s="72" customFormat="1" ht="55.5" customHeight="1">
      <c r="A31" s="271" t="s">
        <v>415</v>
      </c>
      <c r="B31" s="272" t="s">
        <v>420</v>
      </c>
      <c r="C31" s="225">
        <f>C36+C32+C39</f>
        <v>23744.7</v>
      </c>
      <c r="D31" s="122"/>
      <c r="E31" s="122"/>
    </row>
    <row r="32" spans="1:5" s="72" customFormat="1" ht="72" customHeight="1" hidden="1">
      <c r="A32" s="271" t="s">
        <v>437</v>
      </c>
      <c r="B32" s="272" t="s">
        <v>441</v>
      </c>
      <c r="C32" s="225">
        <f>C33</f>
        <v>0</v>
      </c>
      <c r="D32" s="122"/>
      <c r="E32" s="122"/>
    </row>
    <row r="33" spans="1:5" s="72" customFormat="1" ht="72" customHeight="1" hidden="1">
      <c r="A33" s="271" t="s">
        <v>431</v>
      </c>
      <c r="B33" s="272" t="s">
        <v>442</v>
      </c>
      <c r="C33" s="225">
        <f>C34</f>
        <v>0</v>
      </c>
      <c r="D33" s="122"/>
      <c r="E33" s="122"/>
    </row>
    <row r="34" spans="1:5" s="72" customFormat="1" ht="119.25" customHeight="1" hidden="1">
      <c r="A34" s="271" t="s">
        <v>59</v>
      </c>
      <c r="B34" s="262" t="s">
        <v>438</v>
      </c>
      <c r="C34" s="225">
        <v>0</v>
      </c>
      <c r="D34" s="122"/>
      <c r="E34" s="122"/>
    </row>
    <row r="35" spans="1:5" s="72" customFormat="1" ht="101.25" customHeight="1">
      <c r="A35" s="271" t="s">
        <v>482</v>
      </c>
      <c r="B35" s="272" t="s">
        <v>484</v>
      </c>
      <c r="C35" s="225">
        <f>C36</f>
        <v>1292.2</v>
      </c>
      <c r="D35" s="122"/>
      <c r="E35" s="122"/>
    </row>
    <row r="36" spans="1:5" s="72" customFormat="1" ht="123.75" customHeight="1">
      <c r="A36" s="271" t="s">
        <v>481</v>
      </c>
      <c r="B36" s="272" t="s">
        <v>480</v>
      </c>
      <c r="C36" s="225">
        <f>C37</f>
        <v>1292.2</v>
      </c>
      <c r="D36" s="122"/>
      <c r="E36" s="122"/>
    </row>
    <row r="37" spans="1:5" s="72" customFormat="1" ht="188.25" customHeight="1">
      <c r="A37" s="428" t="s">
        <v>59</v>
      </c>
      <c r="B37" s="420" t="s">
        <v>492</v>
      </c>
      <c r="C37" s="423">
        <f>2023.2-511.7-219.3</f>
        <v>1292.2</v>
      </c>
      <c r="D37" s="122"/>
      <c r="E37" s="122"/>
    </row>
    <row r="38" spans="1:5" s="72" customFormat="1" ht="38.25" customHeight="1">
      <c r="A38" s="421" t="s">
        <v>537</v>
      </c>
      <c r="B38" s="307" t="s">
        <v>538</v>
      </c>
      <c r="C38" s="427">
        <f>C39</f>
        <v>22452.5</v>
      </c>
      <c r="D38" s="122"/>
      <c r="E38" s="122"/>
    </row>
    <row r="39" spans="1:5" s="72" customFormat="1" ht="50.25" customHeight="1">
      <c r="A39" s="424" t="s">
        <v>394</v>
      </c>
      <c r="B39" s="425" t="s">
        <v>227</v>
      </c>
      <c r="C39" s="426">
        <f>C40</f>
        <v>22452.5</v>
      </c>
      <c r="D39" s="122"/>
      <c r="E39" s="122"/>
    </row>
    <row r="40" spans="1:3" s="72" customFormat="1" ht="61.5" customHeight="1">
      <c r="A40" s="421" t="s">
        <v>59</v>
      </c>
      <c r="B40" s="422" t="s">
        <v>536</v>
      </c>
      <c r="C40" s="419">
        <f>22452.5</f>
        <v>22452.5</v>
      </c>
    </row>
    <row r="41" spans="1:3" s="72" customFormat="1" ht="44.25" customHeight="1">
      <c r="A41" s="429" t="s">
        <v>400</v>
      </c>
      <c r="B41" s="320" t="s">
        <v>342</v>
      </c>
      <c r="C41" s="225">
        <f>C42+C45</f>
        <v>249.10000000000002</v>
      </c>
    </row>
    <row r="42" spans="1:3" s="72" customFormat="1" ht="68.25" customHeight="1">
      <c r="A42" s="321" t="s">
        <v>403</v>
      </c>
      <c r="B42" s="322" t="s">
        <v>60</v>
      </c>
      <c r="C42" s="222">
        <f>C43</f>
        <v>3.8</v>
      </c>
    </row>
    <row r="43" spans="1:3" s="72" customFormat="1" ht="61.5" customHeight="1">
      <c r="A43" s="323" t="s">
        <v>395</v>
      </c>
      <c r="B43" s="324" t="s">
        <v>230</v>
      </c>
      <c r="C43" s="222">
        <f>C44</f>
        <v>3.8</v>
      </c>
    </row>
    <row r="44" spans="1:3" s="72" customFormat="1" ht="83.25" customHeight="1">
      <c r="A44" s="325" t="s">
        <v>59</v>
      </c>
      <c r="B44" s="326" t="s">
        <v>354</v>
      </c>
      <c r="C44" s="327">
        <v>3.8</v>
      </c>
    </row>
    <row r="45" spans="1:3" ht="67.5" customHeight="1">
      <c r="A45" s="321" t="s">
        <v>404</v>
      </c>
      <c r="B45" s="328" t="s">
        <v>58</v>
      </c>
      <c r="C45" s="225">
        <f>C46</f>
        <v>245.3</v>
      </c>
    </row>
    <row r="46" spans="1:3" ht="68.25" customHeight="1">
      <c r="A46" s="321" t="s">
        <v>396</v>
      </c>
      <c r="B46" s="319" t="s">
        <v>229</v>
      </c>
      <c r="C46" s="225">
        <f>C47</f>
        <v>245.3</v>
      </c>
    </row>
    <row r="47" spans="1:3" ht="87" customHeight="1">
      <c r="A47" s="430" t="s">
        <v>59</v>
      </c>
      <c r="B47" s="329" t="s">
        <v>483</v>
      </c>
      <c r="C47" s="330">
        <v>245.3</v>
      </c>
    </row>
    <row r="48" spans="1:3" ht="38.25" customHeight="1">
      <c r="A48" s="271" t="s">
        <v>401</v>
      </c>
      <c r="B48" s="255" t="s">
        <v>554</v>
      </c>
      <c r="C48" s="331">
        <f>C53</f>
        <v>1662.5</v>
      </c>
    </row>
    <row r="49" spans="1:3" ht="54.75" customHeight="1" hidden="1">
      <c r="A49" s="271" t="s">
        <v>391</v>
      </c>
      <c r="B49" s="255" t="s">
        <v>228</v>
      </c>
      <c r="C49" s="332"/>
    </row>
    <row r="50" spans="1:3" ht="94.5" customHeight="1" hidden="1">
      <c r="A50" s="333" t="s">
        <v>397</v>
      </c>
      <c r="B50" s="255" t="s">
        <v>329</v>
      </c>
      <c r="C50" s="332">
        <f>C51+C52</f>
        <v>0</v>
      </c>
    </row>
    <row r="51" spans="1:3" ht="109.5" customHeight="1" hidden="1">
      <c r="A51" s="457" t="s">
        <v>59</v>
      </c>
      <c r="B51" s="326" t="s">
        <v>379</v>
      </c>
      <c r="C51" s="334"/>
    </row>
    <row r="52" spans="1:4" ht="132.75" customHeight="1" hidden="1">
      <c r="A52" s="458"/>
      <c r="B52" s="326" t="s">
        <v>407</v>
      </c>
      <c r="C52" s="335"/>
      <c r="D52" s="244"/>
    </row>
    <row r="53" spans="1:4" ht="55.5" customHeight="1">
      <c r="A53" s="431" t="s">
        <v>439</v>
      </c>
      <c r="B53" s="255" t="s">
        <v>440</v>
      </c>
      <c r="C53" s="336">
        <f>C54</f>
        <v>1662.5</v>
      </c>
      <c r="D53" s="244"/>
    </row>
    <row r="54" spans="1:3" ht="37.5">
      <c r="A54" s="337" t="s">
        <v>398</v>
      </c>
      <c r="B54" s="264" t="s">
        <v>406</v>
      </c>
      <c r="C54" s="338">
        <f>C55+C59+C58</f>
        <v>1662.5</v>
      </c>
    </row>
    <row r="55" spans="1:4" ht="93.75" customHeight="1">
      <c r="A55" s="456" t="s">
        <v>59</v>
      </c>
      <c r="B55" s="436" t="s">
        <v>514</v>
      </c>
      <c r="C55" s="437">
        <v>1078.9</v>
      </c>
      <c r="D55" s="244"/>
    </row>
    <row r="56" spans="1:4" ht="75" customHeight="1" hidden="1">
      <c r="A56" s="456"/>
      <c r="B56" s="434"/>
      <c r="C56" s="432"/>
      <c r="D56" s="244"/>
    </row>
    <row r="57" spans="1:4" ht="67.5" customHeight="1" hidden="1">
      <c r="A57" s="456"/>
      <c r="B57" s="434"/>
      <c r="C57" s="432"/>
      <c r="D57" s="244"/>
    </row>
    <row r="58" spans="1:4" ht="46.5" customHeight="1">
      <c r="A58" s="456"/>
      <c r="B58" s="435" t="s">
        <v>543</v>
      </c>
      <c r="C58" s="433">
        <v>88.3</v>
      </c>
      <c r="D58" s="244"/>
    </row>
    <row r="59" spans="1:4" ht="117.75" customHeight="1">
      <c r="A59" s="456"/>
      <c r="B59" s="435" t="s">
        <v>552</v>
      </c>
      <c r="C59" s="433">
        <v>495.3</v>
      </c>
      <c r="D59" s="244"/>
    </row>
    <row r="60" ht="18.75">
      <c r="C60" s="339"/>
    </row>
    <row r="61" spans="1:3" s="11" customFormat="1" ht="18.75">
      <c r="A61" s="17" t="s">
        <v>376</v>
      </c>
      <c r="B61" s="24"/>
      <c r="C61" s="30"/>
    </row>
    <row r="62" spans="1:3" s="11" customFormat="1" ht="18.75">
      <c r="A62" s="33" t="s">
        <v>375</v>
      </c>
      <c r="B62" s="24"/>
      <c r="C62" s="28" t="s">
        <v>200</v>
      </c>
    </row>
    <row r="63" spans="2:3" s="11" customFormat="1" ht="18.75">
      <c r="B63" s="10"/>
      <c r="C63" s="28"/>
    </row>
    <row r="65" spans="4:9" ht="18.75">
      <c r="D65" s="17"/>
      <c r="E65" s="11"/>
      <c r="F65" s="11"/>
      <c r="G65" s="11"/>
      <c r="H65" s="74"/>
      <c r="I65" s="11"/>
    </row>
    <row r="66" spans="2:8" ht="18.75">
      <c r="B66" s="60"/>
      <c r="C66" s="75"/>
      <c r="D66" s="17"/>
      <c r="E66" s="11"/>
      <c r="F66" s="11"/>
      <c r="G66" s="11"/>
      <c r="H66" s="11"/>
    </row>
    <row r="67" spans="2:3" ht="18.75">
      <c r="B67" s="60"/>
      <c r="C67" s="75"/>
    </row>
  </sheetData>
  <sheetProtection/>
  <mergeCells count="14">
    <mergeCell ref="B15:C15"/>
    <mergeCell ref="B16:C16"/>
    <mergeCell ref="A55:A59"/>
    <mergeCell ref="A51:A52"/>
    <mergeCell ref="B1:C1"/>
    <mergeCell ref="B2:C2"/>
    <mergeCell ref="B3:C3"/>
    <mergeCell ref="B4:C4"/>
    <mergeCell ref="B8:C8"/>
    <mergeCell ref="A19:C19"/>
    <mergeCell ref="B10:C10"/>
    <mergeCell ref="B11:C11"/>
    <mergeCell ref="B9:C9"/>
    <mergeCell ref="B17:C17"/>
  </mergeCells>
  <printOptions/>
  <pageMargins left="1.1811023622047245" right="0.3937007874015748" top="0.7874015748031497" bottom="0.5905511811023623" header="0" footer="0"/>
  <pageSetup fitToHeight="3" fitToWidth="1" horizontalDpi="600" verticalDpi="600" orientation="portrait" paperSize="9" scale="77"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abColor rgb="FFFF0000"/>
  </sheetPr>
  <dimension ref="A1:AJ58"/>
  <sheetViews>
    <sheetView view="pageBreakPreview" zoomScale="77" zoomScaleSheetLayoutView="77" zoomScalePageLayoutView="0" workbookViewId="0" topLeftCell="A1">
      <selection activeCell="B11" sqref="B11:E11"/>
    </sheetView>
  </sheetViews>
  <sheetFormatPr defaultColWidth="9.00390625" defaultRowHeight="12.75"/>
  <cols>
    <col min="1" max="1" width="7.875" style="21" customWidth="1"/>
    <col min="2" max="2" width="76.25390625" style="21" customWidth="1"/>
    <col min="3" max="3" width="6.125" style="21" customWidth="1"/>
    <col min="4" max="4" width="5.125" style="21" customWidth="1"/>
    <col min="5" max="5" width="19.00390625" style="34" customWidth="1"/>
    <col min="6" max="6" width="8.125" style="21" customWidth="1"/>
    <col min="7" max="7" width="21.25390625" style="21" customWidth="1"/>
    <col min="8" max="36" width="9.125" style="21" customWidth="1"/>
    <col min="37" max="16384" width="9.125" style="12" customWidth="1"/>
  </cols>
  <sheetData>
    <row r="1" spans="2:5" ht="35.25" customHeight="1">
      <c r="B1" s="459" t="s">
        <v>540</v>
      </c>
      <c r="C1" s="459"/>
      <c r="D1" s="459"/>
      <c r="E1" s="460"/>
    </row>
    <row r="2" spans="2:5" ht="20.25" customHeight="1">
      <c r="B2" s="443" t="s">
        <v>530</v>
      </c>
      <c r="C2" s="443"/>
      <c r="D2" s="443"/>
      <c r="E2" s="444"/>
    </row>
    <row r="3" spans="2:5" ht="16.5" customHeight="1">
      <c r="B3" s="461" t="s">
        <v>531</v>
      </c>
      <c r="C3" s="461"/>
      <c r="D3" s="461"/>
      <c r="E3" s="444"/>
    </row>
    <row r="4" spans="2:5" ht="19.5" customHeight="1">
      <c r="B4" s="461" t="s">
        <v>559</v>
      </c>
      <c r="C4" s="461"/>
      <c r="D4" s="461"/>
      <c r="E4" s="461"/>
    </row>
    <row r="5" spans="2:5" ht="10.5" customHeight="1">
      <c r="B5" s="13"/>
      <c r="C5" s="13"/>
      <c r="D5" s="13"/>
      <c r="E5" s="48"/>
    </row>
    <row r="6" spans="2:5" ht="15" customHeight="1" hidden="1">
      <c r="B6" s="13"/>
      <c r="C6" s="13"/>
      <c r="D6" s="13"/>
      <c r="E6" s="48"/>
    </row>
    <row r="7" spans="2:5" ht="18.75" hidden="1">
      <c r="B7" s="13"/>
      <c r="C7" s="13"/>
      <c r="D7" s="13"/>
      <c r="E7" s="48"/>
    </row>
    <row r="8" spans="2:5" ht="18.75">
      <c r="B8" s="464" t="s">
        <v>532</v>
      </c>
      <c r="C8" s="464"/>
      <c r="D8" s="464"/>
      <c r="E8" s="465"/>
    </row>
    <row r="9" spans="2:5" ht="18.75">
      <c r="B9" s="443" t="s">
        <v>530</v>
      </c>
      <c r="C9" s="443"/>
      <c r="D9" s="443"/>
      <c r="E9" s="444"/>
    </row>
    <row r="10" spans="2:5" ht="18.75">
      <c r="B10" s="461" t="s">
        <v>531</v>
      </c>
      <c r="C10" s="461"/>
      <c r="D10" s="461"/>
      <c r="E10" s="444"/>
    </row>
    <row r="11" spans="1:5" ht="18.75">
      <c r="A11" s="13"/>
      <c r="B11" s="461" t="s">
        <v>533</v>
      </c>
      <c r="C11" s="461"/>
      <c r="D11" s="461"/>
      <c r="E11" s="444"/>
    </row>
    <row r="12" spans="1:5" ht="18.75">
      <c r="A12" s="13"/>
      <c r="B12" s="189"/>
      <c r="C12" s="189"/>
      <c r="D12" s="189"/>
      <c r="E12" s="132"/>
    </row>
    <row r="13" spans="1:5" ht="18.75">
      <c r="A13" s="13"/>
      <c r="B13" s="13"/>
      <c r="C13" s="13"/>
      <c r="D13" s="13"/>
      <c r="E13" s="48"/>
    </row>
    <row r="14" spans="1:5" ht="23.25" customHeight="1">
      <c r="A14" s="466" t="s">
        <v>310</v>
      </c>
      <c r="B14" s="467"/>
      <c r="C14" s="467"/>
      <c r="D14" s="467"/>
      <c r="E14" s="467"/>
    </row>
    <row r="15" spans="1:5" ht="20.25" customHeight="1">
      <c r="A15" s="462" t="s">
        <v>476</v>
      </c>
      <c r="B15" s="463"/>
      <c r="C15" s="463"/>
      <c r="D15" s="463"/>
      <c r="E15" s="463"/>
    </row>
    <row r="16" spans="1:5" ht="18.75" customHeight="1">
      <c r="A16" s="190"/>
      <c r="B16" s="191"/>
      <c r="C16" s="191"/>
      <c r="D16" s="191"/>
      <c r="E16" s="191"/>
    </row>
    <row r="17" spans="1:5" ht="15.75" customHeight="1">
      <c r="A17" s="13"/>
      <c r="E17" s="12"/>
    </row>
    <row r="18" ht="18.75">
      <c r="E18" s="29" t="s">
        <v>193</v>
      </c>
    </row>
    <row r="19" spans="1:5" ht="27" customHeight="1">
      <c r="A19" s="32" t="s">
        <v>147</v>
      </c>
      <c r="B19" s="32" t="s">
        <v>171</v>
      </c>
      <c r="C19" s="32" t="s">
        <v>96</v>
      </c>
      <c r="D19" s="32" t="s">
        <v>142</v>
      </c>
      <c r="E19" s="44" t="s">
        <v>132</v>
      </c>
    </row>
    <row r="20" spans="1:5" ht="18.75">
      <c r="A20" s="295">
        <v>1</v>
      </c>
      <c r="B20" s="295">
        <v>2</v>
      </c>
      <c r="C20" s="295">
        <v>3</v>
      </c>
      <c r="D20" s="295">
        <v>4</v>
      </c>
      <c r="E20" s="259">
        <v>5</v>
      </c>
    </row>
    <row r="21" spans="1:36" s="19" customFormat="1" ht="19.5" customHeight="1">
      <c r="A21" s="22"/>
      <c r="B21" s="343" t="s">
        <v>181</v>
      </c>
      <c r="C21" s="343"/>
      <c r="D21" s="343"/>
      <c r="E21" s="344">
        <f>E23+E30+E32+E35+E39+E44+E47+E50</f>
        <v>46493.79999999999</v>
      </c>
      <c r="F21" s="23"/>
      <c r="G21" s="37"/>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row>
    <row r="22" spans="1:5" ht="15.75" customHeight="1">
      <c r="A22" s="22"/>
      <c r="B22" s="345" t="s">
        <v>182</v>
      </c>
      <c r="C22" s="345"/>
      <c r="D22" s="345"/>
      <c r="E22" s="234"/>
    </row>
    <row r="23" spans="1:7" ht="19.5" customHeight="1">
      <c r="A23" s="20">
        <v>1</v>
      </c>
      <c r="B23" s="346" t="s">
        <v>163</v>
      </c>
      <c r="C23" s="347" t="s">
        <v>144</v>
      </c>
      <c r="D23" s="347" t="s">
        <v>97</v>
      </c>
      <c r="E23" s="348">
        <f>E24+E25+E26+E28+E29+E27</f>
        <v>7107.099999999999</v>
      </c>
      <c r="G23" s="34"/>
    </row>
    <row r="24" spans="1:5" ht="37.5" customHeight="1">
      <c r="A24" s="22"/>
      <c r="B24" s="232" t="s">
        <v>130</v>
      </c>
      <c r="C24" s="233" t="s">
        <v>144</v>
      </c>
      <c r="D24" s="233" t="s">
        <v>145</v>
      </c>
      <c r="E24" s="234">
        <f>'прил 6 (ведомст.)'!J32</f>
        <v>726.3</v>
      </c>
    </row>
    <row r="25" spans="1:5" ht="57.75" customHeight="1">
      <c r="A25" s="22"/>
      <c r="B25" s="232" t="s">
        <v>186</v>
      </c>
      <c r="C25" s="233" t="s">
        <v>144</v>
      </c>
      <c r="D25" s="233" t="s">
        <v>148</v>
      </c>
      <c r="E25" s="234">
        <f>'прил 6 (ведомст.)'!J38</f>
        <v>5754.4</v>
      </c>
    </row>
    <row r="26" spans="1:5" ht="44.25" customHeight="1">
      <c r="A26" s="22"/>
      <c r="B26" s="232" t="s">
        <v>149</v>
      </c>
      <c r="C26" s="233" t="s">
        <v>144</v>
      </c>
      <c r="D26" s="233" t="s">
        <v>137</v>
      </c>
      <c r="E26" s="234">
        <f>'прил 6 (ведомст.)'!J24+'прил 6 (ведомст.)'!J51</f>
        <v>45.4</v>
      </c>
    </row>
    <row r="27" spans="1:5" ht="21.75" customHeight="1" hidden="1">
      <c r="A27" s="22"/>
      <c r="B27" s="349" t="s">
        <v>12</v>
      </c>
      <c r="C27" s="233" t="s">
        <v>144</v>
      </c>
      <c r="D27" s="233" t="s">
        <v>8</v>
      </c>
      <c r="E27" s="234">
        <f>'прил 6 (ведомст.)'!J57</f>
        <v>0</v>
      </c>
    </row>
    <row r="28" spans="1:5" ht="21" customHeight="1">
      <c r="A28" s="22"/>
      <c r="B28" s="232" t="s">
        <v>177</v>
      </c>
      <c r="C28" s="233" t="s">
        <v>144</v>
      </c>
      <c r="D28" s="233" t="s">
        <v>138</v>
      </c>
      <c r="E28" s="234">
        <f>'прил 6 (ведомст.)'!J63</f>
        <v>30</v>
      </c>
    </row>
    <row r="29" spans="1:5" ht="18.75">
      <c r="A29" s="22"/>
      <c r="B29" s="232" t="s">
        <v>178</v>
      </c>
      <c r="C29" s="233" t="s">
        <v>144</v>
      </c>
      <c r="D29" s="233" t="s">
        <v>153</v>
      </c>
      <c r="E29" s="234">
        <f>'прил 6 (ведомст.)'!J69</f>
        <v>551</v>
      </c>
    </row>
    <row r="30" spans="1:36" s="18" customFormat="1" ht="18.75" customHeight="1">
      <c r="A30" s="35">
        <v>2</v>
      </c>
      <c r="B30" s="350" t="s">
        <v>174</v>
      </c>
      <c r="C30" s="351" t="s">
        <v>145</v>
      </c>
      <c r="D30" s="351" t="s">
        <v>97</v>
      </c>
      <c r="E30" s="348">
        <f>E31</f>
        <v>245.3</v>
      </c>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row>
    <row r="31" spans="1:36" s="18" customFormat="1" ht="25.5" customHeight="1">
      <c r="A31" s="35"/>
      <c r="B31" s="232" t="s">
        <v>175</v>
      </c>
      <c r="C31" s="233" t="s">
        <v>145</v>
      </c>
      <c r="D31" s="233" t="s">
        <v>146</v>
      </c>
      <c r="E31" s="234">
        <f>'прил 6 (ведомст.)'!J97</f>
        <v>245.3</v>
      </c>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row>
    <row r="32" spans="1:36" s="18" customFormat="1" ht="38.25" customHeight="1">
      <c r="A32" s="102">
        <v>3</v>
      </c>
      <c r="B32" s="346" t="s">
        <v>179</v>
      </c>
      <c r="C32" s="347" t="s">
        <v>146</v>
      </c>
      <c r="D32" s="347" t="s">
        <v>97</v>
      </c>
      <c r="E32" s="348">
        <f>E33+E34</f>
        <v>120</v>
      </c>
      <c r="F32" s="23"/>
      <c r="G32" s="269"/>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row>
    <row r="33" spans="1:5" ht="37.5" customHeight="1" hidden="1">
      <c r="A33" s="20"/>
      <c r="B33" s="232" t="s">
        <v>170</v>
      </c>
      <c r="C33" s="233" t="s">
        <v>146</v>
      </c>
      <c r="D33" s="233" t="s">
        <v>140</v>
      </c>
      <c r="E33" s="234">
        <f>'прил 6 (ведомст.)'!J105</f>
        <v>0</v>
      </c>
    </row>
    <row r="34" spans="1:5" ht="42" customHeight="1">
      <c r="A34" s="22"/>
      <c r="B34" s="232" t="s">
        <v>485</v>
      </c>
      <c r="C34" s="233" t="s">
        <v>146</v>
      </c>
      <c r="D34" s="233" t="s">
        <v>136</v>
      </c>
      <c r="E34" s="234">
        <f>'прил 6 (ведомст.)'!J115</f>
        <v>120</v>
      </c>
    </row>
    <row r="35" spans="1:5" ht="18.75" customHeight="1">
      <c r="A35" s="20">
        <v>4</v>
      </c>
      <c r="B35" s="346" t="s">
        <v>180</v>
      </c>
      <c r="C35" s="347" t="s">
        <v>148</v>
      </c>
      <c r="D35" s="347" t="s">
        <v>97</v>
      </c>
      <c r="E35" s="348">
        <f>E36+E38</f>
        <v>27562.399999999998</v>
      </c>
    </row>
    <row r="36" spans="1:7" ht="18.75" customHeight="1">
      <c r="A36" s="20"/>
      <c r="B36" s="232" t="s">
        <v>154</v>
      </c>
      <c r="C36" s="233" t="s">
        <v>148</v>
      </c>
      <c r="D36" s="233" t="s">
        <v>140</v>
      </c>
      <c r="E36" s="234">
        <f>'прил 6 (ведомст.)'!J135</f>
        <v>27529.399999999998</v>
      </c>
      <c r="G36" s="50"/>
    </row>
    <row r="37" spans="1:7" ht="38.25" customHeight="1" hidden="1">
      <c r="A37" s="20"/>
      <c r="B37" s="232" t="s">
        <v>413</v>
      </c>
      <c r="C37" s="233" t="s">
        <v>148</v>
      </c>
      <c r="D37" s="233" t="s">
        <v>140</v>
      </c>
      <c r="E37" s="234"/>
      <c r="G37" s="50"/>
    </row>
    <row r="38" spans="1:5" ht="17.25" customHeight="1">
      <c r="A38" s="22"/>
      <c r="B38" s="232" t="s">
        <v>129</v>
      </c>
      <c r="C38" s="233" t="s">
        <v>148</v>
      </c>
      <c r="D38" s="233" t="s">
        <v>134</v>
      </c>
      <c r="E38" s="234">
        <f>'прил 6 (ведомст.)'!J153</f>
        <v>33</v>
      </c>
    </row>
    <row r="39" spans="1:5" ht="18.75" customHeight="1">
      <c r="A39" s="35">
        <v>5</v>
      </c>
      <c r="B39" s="346" t="s">
        <v>131</v>
      </c>
      <c r="C39" s="347" t="s">
        <v>135</v>
      </c>
      <c r="D39" s="347" t="s">
        <v>97</v>
      </c>
      <c r="E39" s="348">
        <f>E41+E42+E43+E40</f>
        <v>2575.7</v>
      </c>
    </row>
    <row r="40" spans="1:5" ht="18.75" hidden="1">
      <c r="A40" s="35"/>
      <c r="B40" s="226" t="s">
        <v>344</v>
      </c>
      <c r="C40" s="352" t="s">
        <v>135</v>
      </c>
      <c r="D40" s="352" t="s">
        <v>144</v>
      </c>
      <c r="E40" s="348">
        <f>'прил 6 (ведомст.)'!J170</f>
        <v>0</v>
      </c>
    </row>
    <row r="41" spans="1:5" ht="23.25" customHeight="1" hidden="1">
      <c r="A41" s="35"/>
      <c r="B41" s="353" t="s">
        <v>223</v>
      </c>
      <c r="C41" s="352" t="s">
        <v>135</v>
      </c>
      <c r="D41" s="352" t="s">
        <v>145</v>
      </c>
      <c r="E41" s="354">
        <f>'прил 6 (ведомст.)'!J176</f>
        <v>0</v>
      </c>
    </row>
    <row r="42" spans="1:5" ht="16.5" customHeight="1">
      <c r="A42" s="22"/>
      <c r="B42" s="355" t="s">
        <v>203</v>
      </c>
      <c r="C42" s="233" t="s">
        <v>135</v>
      </c>
      <c r="D42" s="233" t="s">
        <v>146</v>
      </c>
      <c r="E42" s="354">
        <f>'прил 6 (ведомст.)'!J185</f>
        <v>2575.7</v>
      </c>
    </row>
    <row r="43" spans="1:5" ht="21" customHeight="1" hidden="1">
      <c r="A43" s="22"/>
      <c r="B43" s="232" t="s">
        <v>328</v>
      </c>
      <c r="C43" s="233" t="s">
        <v>135</v>
      </c>
      <c r="D43" s="233" t="s">
        <v>135</v>
      </c>
      <c r="E43" s="354">
        <f>'прил 6 (ведомст.)'!J212</f>
        <v>0</v>
      </c>
    </row>
    <row r="44" spans="1:5" ht="18" customHeight="1" hidden="1">
      <c r="A44" s="35">
        <v>6</v>
      </c>
      <c r="B44" s="350" t="s">
        <v>7</v>
      </c>
      <c r="C44" s="351" t="s">
        <v>8</v>
      </c>
      <c r="D44" s="351" t="s">
        <v>97</v>
      </c>
      <c r="E44" s="356">
        <f>E46+E45</f>
        <v>0</v>
      </c>
    </row>
    <row r="45" spans="1:5" ht="37.5" hidden="1">
      <c r="A45" s="35"/>
      <c r="B45" s="264" t="s">
        <v>363</v>
      </c>
      <c r="C45" s="352" t="s">
        <v>8</v>
      </c>
      <c r="D45" s="352" t="s">
        <v>135</v>
      </c>
      <c r="E45" s="354">
        <f>'прил 6 (ведомст.)'!J219</f>
        <v>0</v>
      </c>
    </row>
    <row r="46" spans="1:5" ht="16.5" customHeight="1" hidden="1">
      <c r="A46" s="22"/>
      <c r="B46" s="357" t="s">
        <v>355</v>
      </c>
      <c r="C46" s="233" t="s">
        <v>8</v>
      </c>
      <c r="D46" s="233" t="s">
        <v>8</v>
      </c>
      <c r="E46" s="354">
        <f>'прил 6 (ведомст.)'!J225</f>
        <v>0</v>
      </c>
    </row>
    <row r="47" spans="1:5" ht="18.75" customHeight="1">
      <c r="A47" s="20">
        <v>6</v>
      </c>
      <c r="B47" s="346" t="s">
        <v>127</v>
      </c>
      <c r="C47" s="347" t="s">
        <v>139</v>
      </c>
      <c r="D47" s="347" t="s">
        <v>97</v>
      </c>
      <c r="E47" s="348">
        <f>E48+E49</f>
        <v>8883.3</v>
      </c>
    </row>
    <row r="48" spans="1:5" ht="18" customHeight="1">
      <c r="A48" s="22"/>
      <c r="B48" s="232" t="s">
        <v>189</v>
      </c>
      <c r="C48" s="233" t="s">
        <v>139</v>
      </c>
      <c r="D48" s="233" t="s">
        <v>144</v>
      </c>
      <c r="E48" s="234">
        <f>'прил 6 (ведомст.)'!J237</f>
        <v>7551.2</v>
      </c>
    </row>
    <row r="49" spans="1:5" ht="21.75" customHeight="1">
      <c r="A49" s="20"/>
      <c r="B49" s="232" t="s">
        <v>155</v>
      </c>
      <c r="C49" s="233" t="s">
        <v>139</v>
      </c>
      <c r="D49" s="233" t="s">
        <v>148</v>
      </c>
      <c r="E49" s="234">
        <f>'прил 6 (ведомст.)'!J263</f>
        <v>1332.1000000000004</v>
      </c>
    </row>
    <row r="50" spans="1:5" ht="18.75" customHeight="1" hidden="1">
      <c r="A50" s="35">
        <v>8</v>
      </c>
      <c r="B50" s="358" t="s">
        <v>150</v>
      </c>
      <c r="C50" s="359" t="s">
        <v>138</v>
      </c>
      <c r="D50" s="359" t="s">
        <v>97</v>
      </c>
      <c r="E50" s="356">
        <f>E52</f>
        <v>0</v>
      </c>
    </row>
    <row r="51" spans="1:5" ht="18.75" hidden="1">
      <c r="A51" s="22"/>
      <c r="B51" s="360" t="s">
        <v>192</v>
      </c>
      <c r="C51" s="361"/>
      <c r="D51" s="361"/>
      <c r="E51" s="354"/>
    </row>
    <row r="52" spans="1:5" ht="18" customHeight="1" hidden="1">
      <c r="A52" s="22"/>
      <c r="B52" s="360" t="s">
        <v>2</v>
      </c>
      <c r="C52" s="361" t="s">
        <v>138</v>
      </c>
      <c r="D52" s="361" t="s">
        <v>145</v>
      </c>
      <c r="E52" s="354">
        <f>'прил 6 (ведомст.)'!J277</f>
        <v>0</v>
      </c>
    </row>
    <row r="53" ht="15" customHeight="1"/>
    <row r="54" ht="12" customHeight="1"/>
    <row r="55" ht="12" customHeight="1"/>
    <row r="56" spans="1:5" s="11" customFormat="1" ht="18.75">
      <c r="A56" s="17" t="s">
        <v>378</v>
      </c>
      <c r="B56" s="30"/>
      <c r="C56" s="30"/>
      <c r="D56" s="30"/>
      <c r="E56" s="38"/>
    </row>
    <row r="57" spans="1:5" s="11" customFormat="1" ht="18.75">
      <c r="A57" s="33" t="s">
        <v>375</v>
      </c>
      <c r="B57" s="28"/>
      <c r="C57" s="28"/>
      <c r="D57" s="28"/>
      <c r="E57" s="38" t="s">
        <v>200</v>
      </c>
    </row>
    <row r="58" s="11" customFormat="1" ht="18.75">
      <c r="E58" s="39"/>
    </row>
  </sheetData>
  <sheetProtection/>
  <mergeCells count="10">
    <mergeCell ref="B1:E1"/>
    <mergeCell ref="B2:E2"/>
    <mergeCell ref="B3:E3"/>
    <mergeCell ref="B4:E4"/>
    <mergeCell ref="A15:E15"/>
    <mergeCell ref="B8:E8"/>
    <mergeCell ref="A14:E14"/>
    <mergeCell ref="B9:E9"/>
    <mergeCell ref="B10:E10"/>
    <mergeCell ref="B11:E11"/>
  </mergeCells>
  <printOptions/>
  <pageMargins left="1.1811023622047245" right="0.3937007874015748" top="0.7874015748031497" bottom="0.5905511811023623" header="0" footer="0"/>
  <pageSetup fitToHeight="2"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196"/>
  <sheetViews>
    <sheetView view="pageBreakPreview" zoomScale="70" zoomScaleNormal="80" zoomScaleSheetLayoutView="70" zoomScalePageLayoutView="0" workbookViewId="0" topLeftCell="B7">
      <selection activeCell="C15" sqref="C15:G15"/>
    </sheetView>
  </sheetViews>
  <sheetFormatPr defaultColWidth="9.00390625" defaultRowHeight="12.75"/>
  <cols>
    <col min="1" max="1" width="6.875" style="2" hidden="1" customWidth="1"/>
    <col min="2" max="2" width="5.25390625" style="2" customWidth="1"/>
    <col min="3" max="3" width="87.25390625" style="14" customWidth="1"/>
    <col min="4" max="4" width="11.125" style="6" hidden="1" customWidth="1"/>
    <col min="5" max="5" width="17.375" style="6" customWidth="1"/>
    <col min="6" max="6" width="6.125" style="27" customWidth="1"/>
    <col min="7" max="7" width="11.125" style="27" customWidth="1"/>
    <col min="8" max="8" width="27.875" style="1" customWidth="1"/>
    <col min="9" max="9" width="10.00390625" style="1" customWidth="1"/>
    <col min="10" max="10" width="9.125" style="1" customWidth="1"/>
    <col min="11" max="12" width="9.625" style="1" bestFit="1" customWidth="1"/>
    <col min="13" max="16384" width="9.125" style="1" customWidth="1"/>
  </cols>
  <sheetData>
    <row r="1" spans="3:7" ht="21" customHeight="1" hidden="1">
      <c r="C1" s="464" t="s">
        <v>384</v>
      </c>
      <c r="D1" s="464"/>
      <c r="E1" s="464"/>
      <c r="F1" s="464"/>
      <c r="G1" s="464"/>
    </row>
    <row r="2" spans="3:7" ht="18.75" hidden="1">
      <c r="C2" s="443" t="s">
        <v>102</v>
      </c>
      <c r="D2" s="443"/>
      <c r="E2" s="443"/>
      <c r="F2" s="443"/>
      <c r="G2" s="443"/>
    </row>
    <row r="3" spans="3:7" ht="18.75" hidden="1">
      <c r="C3" s="461" t="s">
        <v>103</v>
      </c>
      <c r="D3" s="461"/>
      <c r="E3" s="461"/>
      <c r="F3" s="461"/>
      <c r="G3" s="461"/>
    </row>
    <row r="4" spans="3:7" ht="18.75" hidden="1">
      <c r="C4" s="461" t="s">
        <v>371</v>
      </c>
      <c r="D4" s="461"/>
      <c r="E4" s="461"/>
      <c r="F4" s="461"/>
      <c r="G4" s="461"/>
    </row>
    <row r="5" spans="1:7" ht="18.75" hidden="1">
      <c r="A5" s="3"/>
      <c r="B5" s="3"/>
      <c r="C5" s="15"/>
      <c r="D5" s="7"/>
      <c r="E5" s="7"/>
      <c r="F5" s="26"/>
      <c r="G5" s="26"/>
    </row>
    <row r="6" spans="1:7" ht="18.75" hidden="1">
      <c r="A6" s="3"/>
      <c r="B6" s="3"/>
      <c r="C6" s="15"/>
      <c r="D6" s="7"/>
      <c r="E6" s="7"/>
      <c r="F6" s="26"/>
      <c r="G6" s="26"/>
    </row>
    <row r="7" spans="1:7" ht="29.25" customHeight="1">
      <c r="A7" s="3"/>
      <c r="B7" s="3"/>
      <c r="C7" s="464" t="s">
        <v>541</v>
      </c>
      <c r="D7" s="465"/>
      <c r="E7" s="465"/>
      <c r="F7" s="465"/>
      <c r="G7" s="465"/>
    </row>
    <row r="8" spans="1:7" ht="20.25" customHeight="1">
      <c r="A8" s="3"/>
      <c r="B8" s="3"/>
      <c r="C8" s="443" t="s">
        <v>409</v>
      </c>
      <c r="D8" s="444"/>
      <c r="E8" s="444"/>
      <c r="F8" s="444"/>
      <c r="G8" s="444"/>
    </row>
    <row r="9" spans="1:7" ht="16.5" customHeight="1">
      <c r="A9" s="3"/>
      <c r="B9" s="3"/>
      <c r="C9" s="461" t="s">
        <v>410</v>
      </c>
      <c r="D9" s="444"/>
      <c r="E9" s="444"/>
      <c r="F9" s="444"/>
      <c r="G9" s="444"/>
    </row>
    <row r="10" spans="1:7" ht="17.25" customHeight="1">
      <c r="A10" s="3"/>
      <c r="B10" s="3"/>
      <c r="C10" s="461" t="s">
        <v>560</v>
      </c>
      <c r="D10" s="444"/>
      <c r="E10" s="444"/>
      <c r="F10" s="444"/>
      <c r="G10" s="444"/>
    </row>
    <row r="11" spans="1:7" ht="9.75" customHeight="1">
      <c r="A11" s="3"/>
      <c r="B11" s="3"/>
      <c r="C11" s="189"/>
      <c r="D11" s="132"/>
      <c r="E11" s="132"/>
      <c r="F11" s="132"/>
      <c r="G11" s="132"/>
    </row>
    <row r="12" spans="1:7" ht="15.75" customHeight="1">
      <c r="A12" s="3"/>
      <c r="B12" s="3"/>
      <c r="C12" s="464" t="s">
        <v>425</v>
      </c>
      <c r="D12" s="465"/>
      <c r="E12" s="465"/>
      <c r="F12" s="465"/>
      <c r="G12" s="465"/>
    </row>
    <row r="13" spans="1:7" ht="18.75">
      <c r="A13" s="3"/>
      <c r="B13" s="3"/>
      <c r="C13" s="443" t="s">
        <v>409</v>
      </c>
      <c r="D13" s="444"/>
      <c r="E13" s="444"/>
      <c r="F13" s="444"/>
      <c r="G13" s="444"/>
    </row>
    <row r="14" spans="1:7" ht="18.75">
      <c r="A14" s="3"/>
      <c r="B14" s="3"/>
      <c r="C14" s="461" t="s">
        <v>410</v>
      </c>
      <c r="D14" s="444"/>
      <c r="E14" s="444"/>
      <c r="F14" s="444"/>
      <c r="G14" s="444"/>
    </row>
    <row r="15" spans="1:7" ht="18.75">
      <c r="A15" s="3"/>
      <c r="B15" s="3"/>
      <c r="C15" s="461" t="s">
        <v>511</v>
      </c>
      <c r="D15" s="444"/>
      <c r="E15" s="444"/>
      <c r="F15" s="444"/>
      <c r="G15" s="444"/>
    </row>
    <row r="16" spans="1:7" ht="4.5" customHeight="1">
      <c r="A16" s="3"/>
      <c r="B16" s="3"/>
      <c r="C16" s="15"/>
      <c r="D16" s="7"/>
      <c r="E16" s="7"/>
      <c r="F16" s="26"/>
      <c r="G16" s="26"/>
    </row>
    <row r="17" spans="1:7" ht="79.5" customHeight="1">
      <c r="A17" s="113" t="s">
        <v>101</v>
      </c>
      <c r="B17" s="478" t="s">
        <v>478</v>
      </c>
      <c r="C17" s="479"/>
      <c r="D17" s="479"/>
      <c r="E17" s="479"/>
      <c r="F17" s="479"/>
      <c r="G17" s="479"/>
    </row>
    <row r="18" spans="1:7" ht="15" customHeight="1" hidden="1">
      <c r="A18" s="49"/>
      <c r="B18" s="49"/>
      <c r="C18" s="43"/>
      <c r="D18" s="43"/>
      <c r="E18" s="43"/>
      <c r="F18" s="43"/>
      <c r="G18" s="43"/>
    </row>
    <row r="19" spans="1:7" ht="15.75" customHeight="1">
      <c r="A19" s="3"/>
      <c r="B19" s="3"/>
      <c r="C19" s="16"/>
      <c r="D19" s="8"/>
      <c r="E19" s="3"/>
      <c r="F19" s="476" t="s">
        <v>193</v>
      </c>
      <c r="G19" s="477"/>
    </row>
    <row r="20" spans="1:7" ht="21" customHeight="1">
      <c r="A20" s="468" t="s">
        <v>184</v>
      </c>
      <c r="B20" s="471" t="s">
        <v>147</v>
      </c>
      <c r="C20" s="470" t="s">
        <v>171</v>
      </c>
      <c r="D20" s="115" t="s">
        <v>143</v>
      </c>
      <c r="E20" s="473" t="s">
        <v>61</v>
      </c>
      <c r="F20" s="474" t="s">
        <v>62</v>
      </c>
      <c r="G20" s="475" t="s">
        <v>132</v>
      </c>
    </row>
    <row r="21" spans="1:7" ht="15" customHeight="1">
      <c r="A21" s="469"/>
      <c r="B21" s="472"/>
      <c r="C21" s="469"/>
      <c r="D21" s="114"/>
      <c r="E21" s="472"/>
      <c r="F21" s="472"/>
      <c r="G21" s="472"/>
    </row>
    <row r="22" spans="1:8" ht="13.5" customHeight="1">
      <c r="A22" s="36">
        <v>1</v>
      </c>
      <c r="B22" s="36">
        <v>1</v>
      </c>
      <c r="C22" s="45">
        <v>2</v>
      </c>
      <c r="D22" s="9" t="s">
        <v>167</v>
      </c>
      <c r="E22" s="9" t="s">
        <v>165</v>
      </c>
      <c r="F22" s="31">
        <v>4</v>
      </c>
      <c r="G22" s="31">
        <v>5</v>
      </c>
      <c r="H22" s="51"/>
    </row>
    <row r="23" spans="1:8" ht="18" customHeight="1">
      <c r="A23" s="36"/>
      <c r="B23" s="36"/>
      <c r="C23" s="165" t="s">
        <v>104</v>
      </c>
      <c r="D23" s="166"/>
      <c r="E23" s="166"/>
      <c r="F23" s="167"/>
      <c r="G23" s="177">
        <f>G24+G64+G79+G91+G110+G154+G181+G186</f>
        <v>46493.79999999999</v>
      </c>
      <c r="H23" s="243"/>
    </row>
    <row r="24" spans="1:11" ht="39" customHeight="1">
      <c r="A24" s="36"/>
      <c r="B24" s="103">
        <v>1</v>
      </c>
      <c r="C24" s="161" t="s">
        <v>31</v>
      </c>
      <c r="D24" s="133"/>
      <c r="E24" s="143" t="s">
        <v>238</v>
      </c>
      <c r="F24" s="139"/>
      <c r="G24" s="177">
        <f>G29+G25</f>
        <v>8883.3</v>
      </c>
      <c r="H24" s="417"/>
      <c r="K24" s="157">
        <f>G24+G64+G79+G91+G154+G181+G186</f>
        <v>39225.09999999999</v>
      </c>
    </row>
    <row r="25" spans="1:11" ht="39" customHeight="1">
      <c r="A25" s="36"/>
      <c r="B25" s="300"/>
      <c r="C25" s="125" t="s">
        <v>464</v>
      </c>
      <c r="D25" s="133"/>
      <c r="E25" s="299" t="s">
        <v>461</v>
      </c>
      <c r="F25" s="139"/>
      <c r="G25" s="303">
        <f>G28</f>
        <v>1332.1000000000004</v>
      </c>
      <c r="H25" s="51"/>
      <c r="K25" s="157">
        <f>23617-K24</f>
        <v>-15608.099999999991</v>
      </c>
    </row>
    <row r="26" spans="1:8" ht="39" customHeight="1">
      <c r="A26" s="36"/>
      <c r="B26" s="300"/>
      <c r="C26" s="125" t="s">
        <v>463</v>
      </c>
      <c r="D26" s="133"/>
      <c r="E26" s="299" t="s">
        <v>462</v>
      </c>
      <c r="F26" s="139"/>
      <c r="G26" s="303">
        <f>G28</f>
        <v>1332.1000000000004</v>
      </c>
      <c r="H26" s="51"/>
    </row>
    <row r="27" spans="1:8" ht="39" customHeight="1">
      <c r="A27" s="36"/>
      <c r="B27" s="103"/>
      <c r="C27" s="125" t="s">
        <v>488</v>
      </c>
      <c r="D27" s="133"/>
      <c r="E27" s="299" t="s">
        <v>502</v>
      </c>
      <c r="F27" s="139"/>
      <c r="G27" s="303">
        <f>G28</f>
        <v>1332.1000000000004</v>
      </c>
      <c r="H27" s="51"/>
    </row>
    <row r="28" spans="1:8" ht="39" customHeight="1">
      <c r="A28" s="36"/>
      <c r="B28" s="103"/>
      <c r="C28" s="125" t="s">
        <v>311</v>
      </c>
      <c r="D28" s="133"/>
      <c r="E28" s="134" t="s">
        <v>502</v>
      </c>
      <c r="F28" s="301">
        <v>200</v>
      </c>
      <c r="G28" s="302">
        <f>'прил 6 (ведомст.)'!J269</f>
        <v>1332.1000000000004</v>
      </c>
      <c r="H28" s="51"/>
    </row>
    <row r="29" spans="1:8" ht="24" customHeight="1">
      <c r="A29" s="36"/>
      <c r="B29" s="117"/>
      <c r="C29" s="197" t="s">
        <v>349</v>
      </c>
      <c r="D29" s="134"/>
      <c r="E29" s="134" t="s">
        <v>239</v>
      </c>
      <c r="F29" s="140"/>
      <c r="G29" s="144">
        <f>G30+G44+G47+G50</f>
        <v>7551.2</v>
      </c>
      <c r="H29" s="51"/>
    </row>
    <row r="30" spans="1:8" ht="24" customHeight="1">
      <c r="A30" s="36"/>
      <c r="B30" s="117"/>
      <c r="C30" s="125" t="s">
        <v>261</v>
      </c>
      <c r="D30" s="134"/>
      <c r="E30" s="134" t="s">
        <v>240</v>
      </c>
      <c r="F30" s="140"/>
      <c r="G30" s="144">
        <f>G31+G42+G37+G38+G40</f>
        <v>7485.2</v>
      </c>
      <c r="H30" s="51"/>
    </row>
    <row r="31" spans="1:8" ht="41.25" customHeight="1">
      <c r="A31" s="36"/>
      <c r="B31" s="112"/>
      <c r="C31" s="125" t="s">
        <v>527</v>
      </c>
      <c r="D31" s="134"/>
      <c r="E31" s="134" t="s">
        <v>241</v>
      </c>
      <c r="F31" s="140"/>
      <c r="G31" s="144">
        <f>G32+G33+G35</f>
        <v>7274.2</v>
      </c>
      <c r="H31" s="51"/>
    </row>
    <row r="32" spans="1:8" ht="65.25" customHeight="1">
      <c r="A32" s="36"/>
      <c r="B32" s="112"/>
      <c r="C32" s="125" t="s">
        <v>491</v>
      </c>
      <c r="D32" s="134"/>
      <c r="E32" s="134" t="s">
        <v>241</v>
      </c>
      <c r="F32" s="140">
        <v>100</v>
      </c>
      <c r="G32" s="144">
        <f>'прил 6 (ведомст.)'!J246</f>
        <v>5216</v>
      </c>
      <c r="H32" s="51"/>
    </row>
    <row r="33" spans="1:8" ht="45.75" customHeight="1">
      <c r="A33" s="36"/>
      <c r="B33" s="112"/>
      <c r="C33" s="197" t="s">
        <v>311</v>
      </c>
      <c r="D33" s="134"/>
      <c r="E33" s="134" t="s">
        <v>241</v>
      </c>
      <c r="F33" s="140">
        <v>200</v>
      </c>
      <c r="G33" s="235">
        <f>'прил 6 (ведомст.)'!J247</f>
        <v>2046.4</v>
      </c>
      <c r="H33" s="51"/>
    </row>
    <row r="34" spans="1:8" ht="45.75" customHeight="1" hidden="1">
      <c r="A34" s="36"/>
      <c r="B34" s="112"/>
      <c r="C34" s="197"/>
      <c r="D34" s="134"/>
      <c r="E34" s="413"/>
      <c r="F34" s="414">
        <v>400</v>
      </c>
      <c r="G34" s="415">
        <f>'прил 6 (ведомст.)'!J248</f>
        <v>0</v>
      </c>
      <c r="H34" s="51"/>
    </row>
    <row r="35" spans="1:8" s="254" customFormat="1" ht="22.5" customHeight="1">
      <c r="A35" s="257"/>
      <c r="B35" s="112"/>
      <c r="C35" s="226" t="s">
        <v>93</v>
      </c>
      <c r="D35" s="228"/>
      <c r="E35" s="228" t="s">
        <v>241</v>
      </c>
      <c r="F35" s="259">
        <v>800</v>
      </c>
      <c r="G35" s="235">
        <f>'прил 6 (ведомст.)'!J249</f>
        <v>11.8</v>
      </c>
      <c r="H35" s="253"/>
    </row>
    <row r="36" spans="1:8" s="254" customFormat="1" ht="21" customHeight="1">
      <c r="A36" s="257"/>
      <c r="B36" s="112"/>
      <c r="C36" s="226" t="s">
        <v>525</v>
      </c>
      <c r="D36" s="228"/>
      <c r="E36" s="228" t="s">
        <v>459</v>
      </c>
      <c r="F36" s="259"/>
      <c r="G36" s="235">
        <f>G37</f>
        <v>211</v>
      </c>
      <c r="H36" s="253"/>
    </row>
    <row r="37" spans="1:8" ht="37.5">
      <c r="A37" s="36"/>
      <c r="B37" s="112"/>
      <c r="C37" s="226" t="s">
        <v>311</v>
      </c>
      <c r="D37" s="228"/>
      <c r="E37" s="228" t="s">
        <v>459</v>
      </c>
      <c r="F37" s="259">
        <v>200</v>
      </c>
      <c r="G37" s="235">
        <f>'прил 6 (ведомст.)'!J251</f>
        <v>211</v>
      </c>
      <c r="H37" s="51"/>
    </row>
    <row r="38" spans="1:12" ht="18.75" hidden="1">
      <c r="A38" s="36"/>
      <c r="B38" s="112"/>
      <c r="C38" s="226" t="s">
        <v>430</v>
      </c>
      <c r="D38" s="228"/>
      <c r="E38" s="228" t="s">
        <v>429</v>
      </c>
      <c r="F38" s="259"/>
      <c r="G38" s="235">
        <f>G39</f>
        <v>0</v>
      </c>
      <c r="H38" s="51"/>
      <c r="L38" s="268">
        <f>G24+G64+G79+G91+G110+G154+G181+G186</f>
        <v>46493.79999999999</v>
      </c>
    </row>
    <row r="39" spans="1:8" ht="37.5" hidden="1">
      <c r="A39" s="36"/>
      <c r="B39" s="112"/>
      <c r="C39" s="226" t="s">
        <v>311</v>
      </c>
      <c r="D39" s="228"/>
      <c r="E39" s="228" t="s">
        <v>429</v>
      </c>
      <c r="F39" s="259">
        <v>200</v>
      </c>
      <c r="G39" s="235"/>
      <c r="H39" s="51"/>
    </row>
    <row r="40" spans="1:8" ht="40.5" customHeight="1" hidden="1">
      <c r="A40" s="36"/>
      <c r="B40" s="112"/>
      <c r="C40" s="226" t="s">
        <v>428</v>
      </c>
      <c r="D40" s="228"/>
      <c r="E40" s="228" t="s">
        <v>361</v>
      </c>
      <c r="F40" s="259"/>
      <c r="G40" s="235">
        <f>G41</f>
        <v>0</v>
      </c>
      <c r="H40" s="51"/>
    </row>
    <row r="41" spans="1:8" ht="58.5" customHeight="1" hidden="1">
      <c r="A41" s="36"/>
      <c r="B41" s="112"/>
      <c r="C41" s="226" t="s">
        <v>88</v>
      </c>
      <c r="D41" s="228"/>
      <c r="E41" s="228" t="s">
        <v>361</v>
      </c>
      <c r="F41" s="259">
        <v>100</v>
      </c>
      <c r="G41" s="235">
        <f>'прил 6 (ведомст.)'!J253</f>
        <v>0</v>
      </c>
      <c r="H41" s="51"/>
    </row>
    <row r="42" spans="1:8" ht="24.75" customHeight="1" hidden="1">
      <c r="A42" s="36"/>
      <c r="B42" s="112"/>
      <c r="C42" s="226" t="s">
        <v>119</v>
      </c>
      <c r="D42" s="228"/>
      <c r="E42" s="228" t="s">
        <v>242</v>
      </c>
      <c r="F42" s="259"/>
      <c r="G42" s="235">
        <f>G43</f>
        <v>0</v>
      </c>
      <c r="H42" s="51"/>
    </row>
    <row r="43" spans="1:8" s="4" customFormat="1" ht="77.25" customHeight="1" hidden="1">
      <c r="A43" s="40">
        <v>1</v>
      </c>
      <c r="B43" s="109"/>
      <c r="C43" s="230" t="s">
        <v>88</v>
      </c>
      <c r="D43" s="228"/>
      <c r="E43" s="228" t="s">
        <v>242</v>
      </c>
      <c r="F43" s="259">
        <v>100</v>
      </c>
      <c r="G43" s="230">
        <f>'прил 6 (ведомст.)'!J255</f>
        <v>0</v>
      </c>
      <c r="H43" s="51"/>
    </row>
    <row r="44" spans="1:8" s="4" customFormat="1" ht="58.5" customHeight="1" hidden="1">
      <c r="A44" s="40"/>
      <c r="B44" s="109"/>
      <c r="C44" s="230" t="s">
        <v>263</v>
      </c>
      <c r="D44" s="228"/>
      <c r="E44" s="228" t="s">
        <v>262</v>
      </c>
      <c r="F44" s="259"/>
      <c r="G44" s="230">
        <f>G45</f>
        <v>0</v>
      </c>
      <c r="H44" s="51"/>
    </row>
    <row r="45" spans="1:8" s="4" customFormat="1" ht="24" customHeight="1" hidden="1">
      <c r="A45" s="40"/>
      <c r="B45" s="111"/>
      <c r="C45" s="226" t="s">
        <v>119</v>
      </c>
      <c r="D45" s="228"/>
      <c r="E45" s="228" t="s">
        <v>264</v>
      </c>
      <c r="F45" s="228"/>
      <c r="G45" s="230">
        <f>G46</f>
        <v>0</v>
      </c>
      <c r="H45" s="51"/>
    </row>
    <row r="46" spans="1:8" s="4" customFormat="1" ht="43.5" customHeight="1" hidden="1">
      <c r="A46" s="40"/>
      <c r="B46" s="109"/>
      <c r="C46" s="226" t="s">
        <v>311</v>
      </c>
      <c r="D46" s="228"/>
      <c r="E46" s="228" t="s">
        <v>264</v>
      </c>
      <c r="F46" s="228" t="s">
        <v>90</v>
      </c>
      <c r="G46" s="230">
        <f>'прил 6 (ведомст.)'!J258</f>
        <v>0</v>
      </c>
      <c r="H46" s="51"/>
    </row>
    <row r="47" spans="1:8" s="254" customFormat="1" ht="45.75" customHeight="1">
      <c r="A47" s="258"/>
      <c r="B47" s="109"/>
      <c r="C47" s="226" t="s">
        <v>266</v>
      </c>
      <c r="D47" s="228" t="s">
        <v>172</v>
      </c>
      <c r="E47" s="228" t="s">
        <v>265</v>
      </c>
      <c r="F47" s="228"/>
      <c r="G47" s="230">
        <f>G48</f>
        <v>66</v>
      </c>
      <c r="H47" s="253"/>
    </row>
    <row r="48" spans="1:8" ht="60.75" customHeight="1">
      <c r="A48" s="40"/>
      <c r="B48" s="109"/>
      <c r="C48" s="127" t="s">
        <v>332</v>
      </c>
      <c r="D48" s="134" t="s">
        <v>161</v>
      </c>
      <c r="E48" s="134" t="s">
        <v>267</v>
      </c>
      <c r="F48" s="134"/>
      <c r="G48" s="142">
        <f>G49</f>
        <v>66</v>
      </c>
      <c r="H48" s="51"/>
    </row>
    <row r="49" spans="1:8" ht="29.25" customHeight="1">
      <c r="A49" s="40"/>
      <c r="B49" s="109"/>
      <c r="C49" s="142" t="s">
        <v>95</v>
      </c>
      <c r="D49" s="134"/>
      <c r="E49" s="134" t="s">
        <v>267</v>
      </c>
      <c r="F49" s="134" t="s">
        <v>94</v>
      </c>
      <c r="G49" s="142">
        <f>'прил 6 (ведомст.)'!J262</f>
        <v>66</v>
      </c>
      <c r="H49" s="51"/>
    </row>
    <row r="50" spans="1:8" ht="36.75" customHeight="1" hidden="1">
      <c r="A50" s="40"/>
      <c r="B50" s="109"/>
      <c r="C50" s="128" t="s">
        <v>447</v>
      </c>
      <c r="D50" s="134"/>
      <c r="E50" s="134" t="s">
        <v>449</v>
      </c>
      <c r="F50" s="134"/>
      <c r="G50" s="142">
        <f>G51</f>
        <v>0</v>
      </c>
      <c r="H50" s="51"/>
    </row>
    <row r="51" spans="1:8" s="4" customFormat="1" ht="22.5" customHeight="1" hidden="1">
      <c r="A51" s="41"/>
      <c r="B51" s="56"/>
      <c r="C51" s="125" t="s">
        <v>448</v>
      </c>
      <c r="D51" s="134"/>
      <c r="E51" s="134" t="s">
        <v>446</v>
      </c>
      <c r="F51" s="136"/>
      <c r="G51" s="142">
        <f>G52</f>
        <v>0</v>
      </c>
      <c r="H51" s="51"/>
    </row>
    <row r="52" spans="1:8" ht="39" customHeight="1" hidden="1">
      <c r="A52" s="41"/>
      <c r="B52" s="56"/>
      <c r="C52" s="125" t="s">
        <v>311</v>
      </c>
      <c r="D52" s="134" t="s">
        <v>172</v>
      </c>
      <c r="E52" s="134" t="s">
        <v>446</v>
      </c>
      <c r="F52" s="134" t="s">
        <v>90</v>
      </c>
      <c r="G52" s="142">
        <f>'прил 6 (ведомст.)'!J290</f>
        <v>0</v>
      </c>
      <c r="H52" s="51"/>
    </row>
    <row r="53" spans="1:8" s="4" customFormat="1" ht="39" customHeight="1" hidden="1">
      <c r="A53" s="41"/>
      <c r="B53" s="59" t="s">
        <v>85</v>
      </c>
      <c r="C53" s="160" t="s">
        <v>32</v>
      </c>
      <c r="D53" s="134"/>
      <c r="E53" s="143" t="s">
        <v>243</v>
      </c>
      <c r="F53" s="136"/>
      <c r="G53" s="145">
        <f>G54</f>
        <v>0</v>
      </c>
      <c r="H53" s="51"/>
    </row>
    <row r="54" spans="1:9" s="4" customFormat="1" ht="20.25" customHeight="1" hidden="1">
      <c r="A54" s="41"/>
      <c r="B54" s="56"/>
      <c r="C54" s="125" t="s">
        <v>349</v>
      </c>
      <c r="D54" s="134"/>
      <c r="E54" s="134" t="s">
        <v>244</v>
      </c>
      <c r="F54" s="136"/>
      <c r="G54" s="146">
        <f>G55</f>
        <v>0</v>
      </c>
      <c r="H54" s="51"/>
      <c r="I54" s="51"/>
    </row>
    <row r="55" spans="1:9" s="4" customFormat="1" ht="36" customHeight="1" hidden="1">
      <c r="A55" s="41"/>
      <c r="B55" s="56"/>
      <c r="C55" s="125" t="s">
        <v>373</v>
      </c>
      <c r="D55" s="134"/>
      <c r="E55" s="134" t="s">
        <v>268</v>
      </c>
      <c r="F55" s="136"/>
      <c r="G55" s="146">
        <f>G56</f>
        <v>0</v>
      </c>
      <c r="H55" s="51"/>
      <c r="I55" s="51"/>
    </row>
    <row r="56" spans="1:8" s="4" customFormat="1" ht="39" customHeight="1" hidden="1">
      <c r="A56" s="41"/>
      <c r="B56" s="56"/>
      <c r="C56" s="159" t="s">
        <v>120</v>
      </c>
      <c r="D56" s="134"/>
      <c r="E56" s="134" t="s">
        <v>269</v>
      </c>
      <c r="F56" s="136"/>
      <c r="G56" s="146">
        <f>G57</f>
        <v>0</v>
      </c>
      <c r="H56" s="51"/>
    </row>
    <row r="57" spans="1:8" ht="38.25" customHeight="1" hidden="1">
      <c r="A57" s="41"/>
      <c r="B57" s="56"/>
      <c r="C57" s="125" t="s">
        <v>311</v>
      </c>
      <c r="D57" s="134"/>
      <c r="E57" s="134" t="s">
        <v>269</v>
      </c>
      <c r="F57" s="136" t="s">
        <v>90</v>
      </c>
      <c r="G57" s="142">
        <f>'прил 6 (ведомст.)'!J287</f>
        <v>0</v>
      </c>
      <c r="H57" s="51"/>
    </row>
    <row r="58" spans="1:8" ht="0.75" customHeight="1">
      <c r="A58" s="41"/>
      <c r="B58" s="56"/>
      <c r="C58" s="125"/>
      <c r="D58" s="134"/>
      <c r="E58" s="134"/>
      <c r="F58" s="136"/>
      <c r="G58" s="147"/>
      <c r="H58" s="51"/>
    </row>
    <row r="59" spans="1:8" ht="37.5" customHeight="1" hidden="1">
      <c r="A59" s="41"/>
      <c r="B59" s="59" t="s">
        <v>86</v>
      </c>
      <c r="C59" s="160" t="s">
        <v>33</v>
      </c>
      <c r="D59" s="134"/>
      <c r="E59" s="143" t="s">
        <v>245</v>
      </c>
      <c r="F59" s="136"/>
      <c r="G59" s="148">
        <f>G60</f>
        <v>0</v>
      </c>
      <c r="H59" s="51"/>
    </row>
    <row r="60" spans="1:8" ht="18.75" customHeight="1" hidden="1">
      <c r="A60" s="41"/>
      <c r="B60" s="56"/>
      <c r="C60" s="125" t="s">
        <v>349</v>
      </c>
      <c r="D60" s="134"/>
      <c r="E60" s="134" t="s">
        <v>246</v>
      </c>
      <c r="F60" s="134"/>
      <c r="G60" s="147">
        <f>G61</f>
        <v>0</v>
      </c>
      <c r="H60" s="51"/>
    </row>
    <row r="61" spans="1:8" ht="36" customHeight="1" hidden="1">
      <c r="A61" s="41"/>
      <c r="B61" s="56"/>
      <c r="C61" s="127" t="s">
        <v>271</v>
      </c>
      <c r="D61" s="134"/>
      <c r="E61" s="134" t="s">
        <v>270</v>
      </c>
      <c r="F61" s="134"/>
      <c r="G61" s="147">
        <f>G62</f>
        <v>0</v>
      </c>
      <c r="H61" s="51"/>
    </row>
    <row r="62" spans="1:8" ht="18.75" customHeight="1" hidden="1">
      <c r="A62" s="41"/>
      <c r="B62" s="56"/>
      <c r="C62" s="127" t="s">
        <v>118</v>
      </c>
      <c r="D62" s="134"/>
      <c r="E62" s="134" t="s">
        <v>272</v>
      </c>
      <c r="F62" s="136"/>
      <c r="G62" s="149">
        <f>G63</f>
        <v>0</v>
      </c>
      <c r="H62" s="51"/>
    </row>
    <row r="63" spans="1:8" ht="37.5" customHeight="1" hidden="1">
      <c r="A63" s="41"/>
      <c r="B63" s="56"/>
      <c r="C63" s="125" t="s">
        <v>311</v>
      </c>
      <c r="D63" s="134"/>
      <c r="E63" s="134" t="s">
        <v>272</v>
      </c>
      <c r="F63" s="136" t="s">
        <v>90</v>
      </c>
      <c r="G63" s="147">
        <f>'прил 6 (ведомст.)'!J231</f>
        <v>0</v>
      </c>
      <c r="H63" s="51"/>
    </row>
    <row r="64" spans="1:8" ht="39.75" customHeight="1">
      <c r="A64" s="41"/>
      <c r="B64" s="59">
        <v>2</v>
      </c>
      <c r="C64" s="237" t="s">
        <v>34</v>
      </c>
      <c r="D64" s="134"/>
      <c r="E64" s="143" t="s">
        <v>247</v>
      </c>
      <c r="F64" s="136"/>
      <c r="G64" s="148">
        <f>G65</f>
        <v>120</v>
      </c>
      <c r="H64" s="51"/>
    </row>
    <row r="65" spans="1:8" ht="24.75" customHeight="1">
      <c r="A65" s="41"/>
      <c r="B65" s="56"/>
      <c r="C65" s="125" t="s">
        <v>349</v>
      </c>
      <c r="D65" s="134"/>
      <c r="E65" s="134" t="s">
        <v>248</v>
      </c>
      <c r="F65" s="136"/>
      <c r="G65" s="147">
        <f>G75+G70+G68+G78</f>
        <v>120</v>
      </c>
      <c r="H65" s="51"/>
    </row>
    <row r="66" spans="1:8" ht="45.75" customHeight="1" hidden="1">
      <c r="A66" s="41"/>
      <c r="B66" s="56"/>
      <c r="C66" s="273" t="s">
        <v>273</v>
      </c>
      <c r="D66" s="228"/>
      <c r="E66" s="228" t="s">
        <v>249</v>
      </c>
      <c r="F66" s="229"/>
      <c r="G66" s="274">
        <f>G70+G68+G75</f>
        <v>0</v>
      </c>
      <c r="H66" s="51"/>
    </row>
    <row r="67" spans="1:8" ht="52.5" customHeight="1" hidden="1">
      <c r="A67" s="41"/>
      <c r="B67" s="56"/>
      <c r="C67" s="255" t="s">
        <v>453</v>
      </c>
      <c r="D67" s="228"/>
      <c r="E67" s="228" t="s">
        <v>452</v>
      </c>
      <c r="F67" s="229"/>
      <c r="G67" s="274">
        <f>G68</f>
        <v>0</v>
      </c>
      <c r="H67" s="51"/>
    </row>
    <row r="68" spans="1:8" ht="39" customHeight="1" hidden="1">
      <c r="A68" s="41"/>
      <c r="B68" s="56"/>
      <c r="C68" s="226" t="s">
        <v>311</v>
      </c>
      <c r="D68" s="228"/>
      <c r="E68" s="228" t="s">
        <v>452</v>
      </c>
      <c r="F68" s="229" t="s">
        <v>90</v>
      </c>
      <c r="G68" s="274">
        <f>'прил 6 (ведомст.)'!J110</f>
        <v>0</v>
      </c>
      <c r="H68" s="51"/>
    </row>
    <row r="69" spans="1:8" ht="23.25" customHeight="1" hidden="1">
      <c r="A69" s="41"/>
      <c r="B69" s="56"/>
      <c r="C69" s="273" t="s">
        <v>421</v>
      </c>
      <c r="D69" s="228"/>
      <c r="E69" s="228" t="s">
        <v>418</v>
      </c>
      <c r="F69" s="229"/>
      <c r="G69" s="274">
        <f>G70</f>
        <v>0</v>
      </c>
      <c r="H69" s="51"/>
    </row>
    <row r="70" spans="1:8" ht="35.25" customHeight="1" hidden="1">
      <c r="A70" s="41"/>
      <c r="B70" s="56"/>
      <c r="C70" s="226" t="s">
        <v>311</v>
      </c>
      <c r="D70" s="228"/>
      <c r="E70" s="228" t="s">
        <v>418</v>
      </c>
      <c r="F70" s="229" t="s">
        <v>90</v>
      </c>
      <c r="G70" s="256">
        <f>'прил 6 (ведомст.)'!J112</f>
        <v>0</v>
      </c>
      <c r="H70" s="51"/>
    </row>
    <row r="71" spans="1:8" ht="54.75" customHeight="1" hidden="1">
      <c r="A71" s="41"/>
      <c r="B71" s="56"/>
      <c r="C71" s="1"/>
      <c r="D71" s="1"/>
      <c r="E71" s="1"/>
      <c r="F71" s="1"/>
      <c r="G71" s="256"/>
      <c r="H71" s="51"/>
    </row>
    <row r="72" spans="1:8" ht="37.5" customHeight="1" hidden="1">
      <c r="A72" s="41"/>
      <c r="B72" s="56"/>
      <c r="C72" s="1"/>
      <c r="D72" s="1"/>
      <c r="E72" s="1"/>
      <c r="F72" s="1"/>
      <c r="G72" s="256"/>
      <c r="H72" s="51"/>
    </row>
    <row r="73" spans="1:8" ht="19.5" customHeight="1" hidden="1">
      <c r="A73" s="41"/>
      <c r="B73" s="56"/>
      <c r="C73" s="226" t="s">
        <v>321</v>
      </c>
      <c r="D73" s="228"/>
      <c r="E73" s="228" t="s">
        <v>320</v>
      </c>
      <c r="F73" s="229"/>
      <c r="G73" s="256">
        <f>G74</f>
        <v>0</v>
      </c>
      <c r="H73" s="51"/>
    </row>
    <row r="74" spans="1:8" s="254" customFormat="1" ht="59.25" customHeight="1" hidden="1">
      <c r="A74" s="252"/>
      <c r="B74" s="56"/>
      <c r="C74" s="255" t="s">
        <v>427</v>
      </c>
      <c r="D74" s="228"/>
      <c r="E74" s="228" t="s">
        <v>472</v>
      </c>
      <c r="F74" s="229"/>
      <c r="G74" s="256">
        <f>G75</f>
        <v>0</v>
      </c>
      <c r="H74" s="253"/>
    </row>
    <row r="75" spans="1:8" ht="39.75" customHeight="1" hidden="1">
      <c r="A75" s="41"/>
      <c r="B75" s="56"/>
      <c r="C75" s="226" t="s">
        <v>311</v>
      </c>
      <c r="D75" s="228"/>
      <c r="E75" s="228" t="s">
        <v>472</v>
      </c>
      <c r="F75" s="229" t="s">
        <v>90</v>
      </c>
      <c r="G75" s="256">
        <f>'прил 6 (ведомст.)'!J114</f>
        <v>0</v>
      </c>
      <c r="H75" s="51"/>
    </row>
    <row r="76" spans="1:8" ht="66.75" customHeight="1">
      <c r="A76" s="41"/>
      <c r="B76" s="56"/>
      <c r="C76" s="273" t="s">
        <v>487</v>
      </c>
      <c r="D76" s="228"/>
      <c r="E76" s="228" t="s">
        <v>249</v>
      </c>
      <c r="F76" s="229"/>
      <c r="G76" s="256">
        <f>G77</f>
        <v>120</v>
      </c>
      <c r="H76" s="51"/>
    </row>
    <row r="77" spans="1:8" ht="36" customHeight="1">
      <c r="A77" s="41"/>
      <c r="B77" s="56"/>
      <c r="C77" s="127" t="s">
        <v>421</v>
      </c>
      <c r="D77" s="134"/>
      <c r="E77" s="134" t="s">
        <v>486</v>
      </c>
      <c r="F77" s="136"/>
      <c r="G77" s="147">
        <f>G78</f>
        <v>120</v>
      </c>
      <c r="H77" s="51"/>
    </row>
    <row r="78" spans="1:8" ht="38.25" customHeight="1">
      <c r="A78" s="41"/>
      <c r="B78" s="56"/>
      <c r="C78" s="125" t="s">
        <v>311</v>
      </c>
      <c r="D78" s="134"/>
      <c r="E78" s="134" t="s">
        <v>486</v>
      </c>
      <c r="F78" s="136" t="s">
        <v>90</v>
      </c>
      <c r="G78" s="147">
        <f>'прил 6 (ведомст.)'!J124</f>
        <v>120</v>
      </c>
      <c r="H78" s="51"/>
    </row>
    <row r="79" spans="1:8" ht="39.75" customHeight="1">
      <c r="A79" s="41"/>
      <c r="B79" s="59">
        <v>3</v>
      </c>
      <c r="C79" s="160" t="s">
        <v>35</v>
      </c>
      <c r="D79" s="134"/>
      <c r="E79" s="143" t="s">
        <v>250</v>
      </c>
      <c r="F79" s="136"/>
      <c r="G79" s="148">
        <f>G81</f>
        <v>68</v>
      </c>
      <c r="H79" s="51"/>
    </row>
    <row r="80" spans="1:8" ht="9" customHeight="1" hidden="1">
      <c r="A80" s="41"/>
      <c r="B80" s="56"/>
      <c r="C80" s="162"/>
      <c r="D80" s="136"/>
      <c r="E80" s="134"/>
      <c r="F80" s="136"/>
      <c r="G80" s="150"/>
      <c r="H80" s="51"/>
    </row>
    <row r="81" spans="1:8" ht="27" customHeight="1">
      <c r="A81" s="41"/>
      <c r="B81" s="56"/>
      <c r="C81" s="125" t="s">
        <v>349</v>
      </c>
      <c r="D81" s="136"/>
      <c r="E81" s="134" t="s">
        <v>251</v>
      </c>
      <c r="F81" s="136"/>
      <c r="G81" s="150">
        <f>G82</f>
        <v>68</v>
      </c>
      <c r="H81" s="51"/>
    </row>
    <row r="82" spans="1:8" ht="62.25" customHeight="1">
      <c r="A82" s="41"/>
      <c r="B82" s="56"/>
      <c r="C82" s="158" t="s">
        <v>274</v>
      </c>
      <c r="D82" s="136"/>
      <c r="E82" s="134" t="s">
        <v>252</v>
      </c>
      <c r="F82" s="136"/>
      <c r="G82" s="147">
        <f>G84+G87</f>
        <v>68</v>
      </c>
      <c r="H82" s="51"/>
    </row>
    <row r="83" spans="1:8" ht="33" customHeight="1">
      <c r="A83" s="41"/>
      <c r="B83" s="56"/>
      <c r="C83" s="226" t="s">
        <v>159</v>
      </c>
      <c r="D83" s="229"/>
      <c r="E83" s="228" t="s">
        <v>275</v>
      </c>
      <c r="F83" s="293"/>
      <c r="G83" s="274">
        <f>G84</f>
        <v>33</v>
      </c>
      <c r="H83" s="51"/>
    </row>
    <row r="84" spans="1:8" ht="39" customHeight="1">
      <c r="A84" s="41"/>
      <c r="B84" s="56"/>
      <c r="C84" s="226" t="s">
        <v>311</v>
      </c>
      <c r="D84" s="229"/>
      <c r="E84" s="228" t="s">
        <v>275</v>
      </c>
      <c r="F84" s="293" t="s">
        <v>90</v>
      </c>
      <c r="G84" s="274">
        <f>'прил 6 (ведомст.)'!J158</f>
        <v>33</v>
      </c>
      <c r="H84" s="51"/>
    </row>
    <row r="85" spans="1:8" ht="31.5" customHeight="1" hidden="1">
      <c r="A85" s="41"/>
      <c r="B85" s="56"/>
      <c r="C85" s="226" t="s">
        <v>436</v>
      </c>
      <c r="D85" s="229"/>
      <c r="E85" s="228" t="s">
        <v>252</v>
      </c>
      <c r="F85" s="229"/>
      <c r="G85" s="274">
        <f>G87</f>
        <v>35</v>
      </c>
      <c r="H85" s="51"/>
    </row>
    <row r="86" spans="1:8" ht="26.25" customHeight="1">
      <c r="A86" s="41"/>
      <c r="B86" s="56"/>
      <c r="C86" s="273" t="s">
        <v>343</v>
      </c>
      <c r="D86" s="229"/>
      <c r="E86" s="228" t="s">
        <v>518</v>
      </c>
      <c r="F86" s="229"/>
      <c r="G86" s="274">
        <f>G87</f>
        <v>35</v>
      </c>
      <c r="H86" s="51"/>
    </row>
    <row r="87" spans="1:8" ht="39.75" customHeight="1">
      <c r="A87" s="41"/>
      <c r="B87" s="56"/>
      <c r="C87" s="226" t="s">
        <v>311</v>
      </c>
      <c r="D87" s="229"/>
      <c r="E87" s="228" t="s">
        <v>518</v>
      </c>
      <c r="F87" s="229" t="s">
        <v>90</v>
      </c>
      <c r="G87" s="274">
        <f>'прил 6 (ведомст.)'!J74</f>
        <v>35</v>
      </c>
      <c r="H87" s="51"/>
    </row>
    <row r="88" spans="1:8" ht="39.75" customHeight="1" hidden="1">
      <c r="A88" s="41"/>
      <c r="B88" s="56"/>
      <c r="C88" s="226" t="s">
        <v>521</v>
      </c>
      <c r="D88" s="229"/>
      <c r="E88" s="228" t="s">
        <v>519</v>
      </c>
      <c r="F88" s="229"/>
      <c r="G88" s="274">
        <f>G90</f>
        <v>0</v>
      </c>
      <c r="H88" s="51"/>
    </row>
    <row r="89" spans="1:8" ht="39.75" customHeight="1" hidden="1">
      <c r="A89" s="41"/>
      <c r="B89" s="56"/>
      <c r="C89" s="226" t="s">
        <v>522</v>
      </c>
      <c r="D89" s="229"/>
      <c r="E89" s="228" t="s">
        <v>520</v>
      </c>
      <c r="F89" s="229"/>
      <c r="G89" s="274">
        <f>G90</f>
        <v>0</v>
      </c>
      <c r="H89" s="51"/>
    </row>
    <row r="90" spans="1:8" ht="39.75" customHeight="1" hidden="1">
      <c r="A90" s="41"/>
      <c r="B90" s="56"/>
      <c r="C90" s="226" t="s">
        <v>311</v>
      </c>
      <c r="D90" s="229"/>
      <c r="E90" s="228" t="s">
        <v>520</v>
      </c>
      <c r="F90" s="229" t="s">
        <v>90</v>
      </c>
      <c r="G90" s="274">
        <f>'прил 6 (ведомст.)'!J163</f>
        <v>0</v>
      </c>
      <c r="H90" s="51"/>
    </row>
    <row r="91" spans="1:8" ht="36.75" customHeight="1">
      <c r="A91" s="41"/>
      <c r="B91" s="59">
        <v>4</v>
      </c>
      <c r="C91" s="237" t="s">
        <v>36</v>
      </c>
      <c r="D91" s="228"/>
      <c r="E91" s="238" t="s">
        <v>253</v>
      </c>
      <c r="F91" s="242"/>
      <c r="G91" s="304">
        <f>G92</f>
        <v>27529.4</v>
      </c>
      <c r="H91" s="51"/>
    </row>
    <row r="92" spans="1:8" ht="22.5" customHeight="1">
      <c r="A92" s="41"/>
      <c r="B92" s="56"/>
      <c r="C92" s="226" t="s">
        <v>349</v>
      </c>
      <c r="D92" s="228"/>
      <c r="E92" s="228" t="s">
        <v>254</v>
      </c>
      <c r="F92" s="229"/>
      <c r="G92" s="230">
        <f>G93</f>
        <v>27529.4</v>
      </c>
      <c r="H92" s="51"/>
    </row>
    <row r="93" spans="1:8" ht="60" customHeight="1">
      <c r="A93" s="41"/>
      <c r="B93" s="56"/>
      <c r="C93" s="163" t="s">
        <v>276</v>
      </c>
      <c r="D93" s="134"/>
      <c r="E93" s="134" t="s">
        <v>255</v>
      </c>
      <c r="F93" s="136"/>
      <c r="G93" s="142">
        <f>G109+G103+G96+G105+G107</f>
        <v>27529.4</v>
      </c>
      <c r="H93" s="51"/>
    </row>
    <row r="94" spans="1:8" ht="20.25" customHeight="1" hidden="1">
      <c r="A94" s="41"/>
      <c r="B94" s="56"/>
      <c r="C94" s="125" t="s">
        <v>91</v>
      </c>
      <c r="D94" s="134"/>
      <c r="E94" s="134" t="s">
        <v>234</v>
      </c>
      <c r="F94" s="136" t="s">
        <v>90</v>
      </c>
      <c r="G94" s="142">
        <f>'прил 6 (ведомст.)'!J139</f>
        <v>0</v>
      </c>
      <c r="H94" s="51"/>
    </row>
    <row r="95" spans="1:8" ht="61.5" customHeight="1">
      <c r="A95" s="41"/>
      <c r="B95" s="56"/>
      <c r="C95" s="231" t="s">
        <v>122</v>
      </c>
      <c r="D95" s="134"/>
      <c r="E95" s="134" t="s">
        <v>256</v>
      </c>
      <c r="F95" s="136"/>
      <c r="G95" s="142">
        <f>G105+G96</f>
        <v>3887.1000000000004</v>
      </c>
      <c r="H95" s="51"/>
    </row>
    <row r="96" spans="1:8" ht="39.75" customHeight="1">
      <c r="A96" s="41"/>
      <c r="B96" s="56"/>
      <c r="C96" s="226" t="s">
        <v>311</v>
      </c>
      <c r="D96" s="228"/>
      <c r="E96" s="228" t="s">
        <v>256</v>
      </c>
      <c r="F96" s="229" t="s">
        <v>90</v>
      </c>
      <c r="G96" s="236">
        <f>'прил 6 (ведомст.)'!J141</f>
        <v>999.2</v>
      </c>
      <c r="H96" s="51"/>
    </row>
    <row r="97" spans="1:8" ht="52.5" customHeight="1" hidden="1">
      <c r="A97" s="41"/>
      <c r="B97" s="59" t="s">
        <v>105</v>
      </c>
      <c r="C97" s="237" t="s">
        <v>41</v>
      </c>
      <c r="D97" s="228"/>
      <c r="E97" s="238" t="s">
        <v>257</v>
      </c>
      <c r="F97" s="229"/>
      <c r="G97" s="239">
        <f>G98</f>
        <v>0</v>
      </c>
      <c r="H97" s="51"/>
    </row>
    <row r="98" spans="1:8" ht="22.5" customHeight="1" hidden="1">
      <c r="A98" s="41"/>
      <c r="B98" s="56"/>
      <c r="C98" s="226" t="s">
        <v>349</v>
      </c>
      <c r="D98" s="228"/>
      <c r="E98" s="228" t="s">
        <v>258</v>
      </c>
      <c r="F98" s="229"/>
      <c r="G98" s="230">
        <f>G99</f>
        <v>0</v>
      </c>
      <c r="H98" s="51"/>
    </row>
    <row r="99" spans="1:8" ht="18" customHeight="1" hidden="1">
      <c r="A99" s="41"/>
      <c r="B99" s="56"/>
      <c r="C99" s="240" t="s">
        <v>277</v>
      </c>
      <c r="D99" s="228"/>
      <c r="E99" s="228" t="s">
        <v>259</v>
      </c>
      <c r="F99" s="229"/>
      <c r="G99" s="230">
        <f>G100</f>
        <v>0</v>
      </c>
      <c r="H99" s="51"/>
    </row>
    <row r="100" spans="1:8" ht="22.5" customHeight="1" hidden="1">
      <c r="A100" s="41"/>
      <c r="B100" s="56"/>
      <c r="C100" s="226" t="s">
        <v>121</v>
      </c>
      <c r="D100" s="228"/>
      <c r="E100" s="228" t="s">
        <v>260</v>
      </c>
      <c r="F100" s="229"/>
      <c r="G100" s="241">
        <f>G101</f>
        <v>0</v>
      </c>
      <c r="H100" s="51"/>
    </row>
    <row r="101" spans="1:8" ht="38.25" customHeight="1" hidden="1">
      <c r="A101" s="41"/>
      <c r="B101" s="59"/>
      <c r="C101" s="226" t="s">
        <v>311</v>
      </c>
      <c r="D101" s="242"/>
      <c r="E101" s="228" t="s">
        <v>260</v>
      </c>
      <c r="F101" s="229" t="s">
        <v>90</v>
      </c>
      <c r="G101" s="230">
        <f>'прил 6 (ведомст.)'!J163</f>
        <v>0</v>
      </c>
      <c r="H101" s="51"/>
    </row>
    <row r="102" spans="1:8" ht="38.25" customHeight="1" hidden="1">
      <c r="A102" s="41"/>
      <c r="B102" s="59"/>
      <c r="C102" s="226" t="s">
        <v>427</v>
      </c>
      <c r="D102" s="242"/>
      <c r="E102" s="228" t="s">
        <v>426</v>
      </c>
      <c r="F102" s="229"/>
      <c r="G102" s="230">
        <f>G103</f>
        <v>0</v>
      </c>
      <c r="H102" s="51"/>
    </row>
    <row r="103" spans="1:8" ht="38.25" customHeight="1" hidden="1">
      <c r="A103" s="41"/>
      <c r="B103" s="59"/>
      <c r="C103" s="226" t="s">
        <v>311</v>
      </c>
      <c r="D103" s="242"/>
      <c r="E103" s="228" t="s">
        <v>426</v>
      </c>
      <c r="F103" s="229" t="s">
        <v>90</v>
      </c>
      <c r="G103" s="230">
        <f>'прил 6 (ведомст.)'!J143</f>
        <v>0</v>
      </c>
      <c r="H103" s="51"/>
    </row>
    <row r="104" spans="1:8" ht="38.25" customHeight="1" hidden="1">
      <c r="A104" s="41"/>
      <c r="B104" s="59"/>
      <c r="C104" s="226" t="s">
        <v>432</v>
      </c>
      <c r="D104" s="242"/>
      <c r="E104" s="228" t="s">
        <v>433</v>
      </c>
      <c r="F104" s="229"/>
      <c r="G104" s="230">
        <f>G105</f>
        <v>2887.9</v>
      </c>
      <c r="H104" s="51"/>
    </row>
    <row r="105" spans="1:8" ht="38.25" customHeight="1">
      <c r="A105" s="41"/>
      <c r="B105" s="59"/>
      <c r="C105" s="226" t="s">
        <v>412</v>
      </c>
      <c r="D105" s="242"/>
      <c r="E105" s="228" t="s">
        <v>256</v>
      </c>
      <c r="F105" s="229" t="s">
        <v>411</v>
      </c>
      <c r="G105" s="230">
        <f>'прил 6 (ведомст.)'!J145</f>
        <v>2887.9</v>
      </c>
      <c r="H105" s="51"/>
    </row>
    <row r="106" spans="1:8" ht="38.25" customHeight="1">
      <c r="A106" s="41"/>
      <c r="B106" s="59"/>
      <c r="C106" s="226" t="s">
        <v>524</v>
      </c>
      <c r="D106" s="242"/>
      <c r="E106" s="228" t="s">
        <v>426</v>
      </c>
      <c r="F106" s="229"/>
      <c r="G106" s="230">
        <f>G107</f>
        <v>495.3</v>
      </c>
      <c r="H106" s="51"/>
    </row>
    <row r="107" spans="1:8" ht="38.25" customHeight="1">
      <c r="A107" s="41"/>
      <c r="B107" s="59"/>
      <c r="C107" s="226" t="s">
        <v>311</v>
      </c>
      <c r="D107" s="242"/>
      <c r="E107" s="228" t="s">
        <v>426</v>
      </c>
      <c r="F107" s="229" t="s">
        <v>90</v>
      </c>
      <c r="G107" s="230">
        <f>'прил 6 (ведомст.)'!J147</f>
        <v>495.3</v>
      </c>
      <c r="H107" s="51"/>
    </row>
    <row r="108" spans="1:8" ht="38.25" customHeight="1">
      <c r="A108" s="41"/>
      <c r="B108" s="59"/>
      <c r="C108" s="226" t="s">
        <v>534</v>
      </c>
      <c r="D108" s="242"/>
      <c r="E108" s="228" t="s">
        <v>535</v>
      </c>
      <c r="F108" s="229"/>
      <c r="G108" s="230">
        <f>G109</f>
        <v>23147</v>
      </c>
      <c r="H108" s="51"/>
    </row>
    <row r="109" spans="1:8" ht="38.25" customHeight="1">
      <c r="A109" s="41"/>
      <c r="B109" s="59"/>
      <c r="C109" s="226" t="s">
        <v>311</v>
      </c>
      <c r="D109" s="242"/>
      <c r="E109" s="228" t="s">
        <v>535</v>
      </c>
      <c r="F109" s="229" t="s">
        <v>90</v>
      </c>
      <c r="G109" s="230">
        <f>'прил 6 (ведомст.)'!J149</f>
        <v>23147</v>
      </c>
      <c r="H109" s="51"/>
    </row>
    <row r="110" spans="1:8" ht="36.75" customHeight="1">
      <c r="A110" s="41"/>
      <c r="B110" s="59">
        <v>5</v>
      </c>
      <c r="C110" s="237" t="s">
        <v>37</v>
      </c>
      <c r="D110" s="134"/>
      <c r="E110" s="143" t="s">
        <v>278</v>
      </c>
      <c r="F110" s="136"/>
      <c r="G110" s="151">
        <f>G111</f>
        <v>7268.7</v>
      </c>
      <c r="H110" s="51"/>
    </row>
    <row r="111" spans="1:8" ht="21" customHeight="1">
      <c r="A111" s="41"/>
      <c r="B111" s="56"/>
      <c r="C111" s="125" t="s">
        <v>349</v>
      </c>
      <c r="D111" s="134"/>
      <c r="E111" s="134" t="s">
        <v>279</v>
      </c>
      <c r="F111" s="134"/>
      <c r="G111" s="141">
        <f>G112+G115+G142+G148</f>
        <v>7268.7</v>
      </c>
      <c r="H111" s="51"/>
    </row>
    <row r="112" spans="1:8" ht="38.25" customHeight="1">
      <c r="A112" s="41"/>
      <c r="B112" s="56"/>
      <c r="C112" s="125" t="s">
        <v>281</v>
      </c>
      <c r="D112" s="134"/>
      <c r="E112" s="134" t="s">
        <v>280</v>
      </c>
      <c r="F112" s="134"/>
      <c r="G112" s="141">
        <f>G113</f>
        <v>726.3</v>
      </c>
      <c r="H112" s="51"/>
    </row>
    <row r="113" spans="1:8" ht="18.75" customHeight="1">
      <c r="A113" s="41"/>
      <c r="B113" s="56"/>
      <c r="C113" s="142" t="s">
        <v>10</v>
      </c>
      <c r="D113" s="134"/>
      <c r="E113" s="134" t="s">
        <v>282</v>
      </c>
      <c r="F113" s="134"/>
      <c r="G113" s="141">
        <f>G114</f>
        <v>726.3</v>
      </c>
      <c r="H113" s="51"/>
    </row>
    <row r="114" spans="1:8" ht="78" customHeight="1">
      <c r="A114" s="41"/>
      <c r="B114" s="56"/>
      <c r="C114" s="230" t="s">
        <v>491</v>
      </c>
      <c r="D114" s="228"/>
      <c r="E114" s="228" t="s">
        <v>282</v>
      </c>
      <c r="F114" s="228" t="s">
        <v>89</v>
      </c>
      <c r="G114" s="141">
        <f>'прил 6 (ведомст.)'!J37</f>
        <v>726.3</v>
      </c>
      <c r="H114" s="51"/>
    </row>
    <row r="115" spans="1:8" ht="20.25" customHeight="1">
      <c r="A115" s="41"/>
      <c r="B115" s="56"/>
      <c r="C115" s="226" t="s">
        <v>11</v>
      </c>
      <c r="D115" s="228"/>
      <c r="E115" s="228" t="s">
        <v>283</v>
      </c>
      <c r="F115" s="228"/>
      <c r="G115" s="141">
        <f>G116+G125+G131+G134+G123+G122+G129</f>
        <v>6495.7</v>
      </c>
      <c r="H115" s="51"/>
    </row>
    <row r="116" spans="1:8" ht="28.5" customHeight="1">
      <c r="A116" s="41"/>
      <c r="B116" s="56"/>
      <c r="C116" s="230" t="s">
        <v>10</v>
      </c>
      <c r="D116" s="228"/>
      <c r="E116" s="228" t="s">
        <v>284</v>
      </c>
      <c r="F116" s="228"/>
      <c r="G116" s="141">
        <f>G117+G118+G120</f>
        <v>3950.8999999999996</v>
      </c>
      <c r="H116" s="51"/>
    </row>
    <row r="117" spans="1:8" ht="78" customHeight="1">
      <c r="A117" s="41"/>
      <c r="B117" s="56"/>
      <c r="C117" s="230" t="s">
        <v>491</v>
      </c>
      <c r="D117" s="228"/>
      <c r="E117" s="228" t="s">
        <v>284</v>
      </c>
      <c r="F117" s="228" t="s">
        <v>89</v>
      </c>
      <c r="G117" s="141">
        <f>'прил 6 (ведомст.)'!J43</f>
        <v>3352.2</v>
      </c>
      <c r="H117" s="51"/>
    </row>
    <row r="118" spans="1:8" ht="33.75" customHeight="1">
      <c r="A118" s="41"/>
      <c r="B118" s="56"/>
      <c r="C118" s="197" t="s">
        <v>311</v>
      </c>
      <c r="D118" s="134"/>
      <c r="E118" s="134" t="s">
        <v>284</v>
      </c>
      <c r="F118" s="136" t="s">
        <v>90</v>
      </c>
      <c r="G118" s="152">
        <f>'прил 6 (ведомст.)'!J44</f>
        <v>578.7</v>
      </c>
      <c r="H118" s="51"/>
    </row>
    <row r="119" spans="1:8" ht="33.75" customHeight="1" hidden="1">
      <c r="A119" s="41"/>
      <c r="B119" s="56"/>
      <c r="C119" s="197"/>
      <c r="D119" s="134"/>
      <c r="E119" s="134" t="s">
        <v>284</v>
      </c>
      <c r="F119" s="136" t="s">
        <v>411</v>
      </c>
      <c r="G119" s="152">
        <f>'прил 6 (ведомст.)'!J45</f>
        <v>0</v>
      </c>
      <c r="H119" s="51"/>
    </row>
    <row r="120" spans="1:8" ht="24" customHeight="1">
      <c r="A120" s="41"/>
      <c r="B120" s="56"/>
      <c r="C120" s="125" t="s">
        <v>93</v>
      </c>
      <c r="D120" s="134"/>
      <c r="E120" s="134" t="s">
        <v>284</v>
      </c>
      <c r="F120" s="136" t="s">
        <v>92</v>
      </c>
      <c r="G120" s="152">
        <f>'прил 6 (ведомст.)'!J46</f>
        <v>20</v>
      </c>
      <c r="H120" s="51"/>
    </row>
    <row r="121" spans="1:8" ht="24" customHeight="1">
      <c r="A121" s="41"/>
      <c r="B121" s="56"/>
      <c r="C121" s="197" t="s">
        <v>525</v>
      </c>
      <c r="D121" s="134"/>
      <c r="E121" s="134" t="s">
        <v>526</v>
      </c>
      <c r="F121" s="136"/>
      <c r="G121" s="152">
        <f>G122</f>
        <v>1799.7</v>
      </c>
      <c r="H121" s="51"/>
    </row>
    <row r="122" spans="1:8" ht="34.5" customHeight="1">
      <c r="A122" s="41"/>
      <c r="B122" s="56"/>
      <c r="C122" s="197" t="s">
        <v>311</v>
      </c>
      <c r="D122" s="134"/>
      <c r="E122" s="134" t="s">
        <v>526</v>
      </c>
      <c r="F122" s="136" t="s">
        <v>90</v>
      </c>
      <c r="G122" s="152">
        <f>'прил 6 (ведомст.)'!J48</f>
        <v>1799.7</v>
      </c>
      <c r="H122" s="51"/>
    </row>
    <row r="123" spans="1:8" ht="45" customHeight="1">
      <c r="A123" s="41"/>
      <c r="B123" s="56"/>
      <c r="C123" s="125" t="s">
        <v>380</v>
      </c>
      <c r="D123" s="134"/>
      <c r="E123" s="134" t="s">
        <v>333</v>
      </c>
      <c r="F123" s="136"/>
      <c r="G123" s="152">
        <f>G124</f>
        <v>295.2</v>
      </c>
      <c r="H123" s="51"/>
    </row>
    <row r="124" spans="1:8" ht="39.75" customHeight="1">
      <c r="A124" s="41"/>
      <c r="B124" s="56"/>
      <c r="C124" s="125" t="s">
        <v>311</v>
      </c>
      <c r="D124" s="134"/>
      <c r="E124" s="134" t="s">
        <v>333</v>
      </c>
      <c r="F124" s="136" t="s">
        <v>90</v>
      </c>
      <c r="G124" s="152">
        <f>'прил 6 (ведомст.)'!J83</f>
        <v>295.2</v>
      </c>
      <c r="H124" s="51"/>
    </row>
    <row r="125" spans="1:8" ht="39.75" customHeight="1">
      <c r="A125" s="41"/>
      <c r="B125" s="56"/>
      <c r="C125" s="386" t="s">
        <v>116</v>
      </c>
      <c r="D125" s="134"/>
      <c r="E125" s="134" t="s">
        <v>289</v>
      </c>
      <c r="F125" s="136"/>
      <c r="G125" s="147">
        <f>G127</f>
        <v>24.80000000000001</v>
      </c>
      <c r="H125" s="51"/>
    </row>
    <row r="126" spans="1:8" ht="37.5" hidden="1">
      <c r="A126" s="41"/>
      <c r="B126" s="56"/>
      <c r="C126" s="226" t="s">
        <v>91</v>
      </c>
      <c r="D126" s="134"/>
      <c r="E126" s="134"/>
      <c r="F126" s="136"/>
      <c r="G126" s="127"/>
      <c r="H126" s="51"/>
    </row>
    <row r="127" spans="1:8" ht="39" customHeight="1">
      <c r="A127" s="41"/>
      <c r="B127" s="56"/>
      <c r="C127" s="226" t="s">
        <v>311</v>
      </c>
      <c r="D127" s="134"/>
      <c r="E127" s="134" t="s">
        <v>289</v>
      </c>
      <c r="F127" s="136" t="s">
        <v>90</v>
      </c>
      <c r="G127" s="147">
        <f>'прил 6 (ведомст.)'!J85</f>
        <v>24.80000000000001</v>
      </c>
      <c r="H127" s="51"/>
    </row>
    <row r="128" spans="1:8" ht="39" customHeight="1" hidden="1">
      <c r="A128" s="41"/>
      <c r="B128" s="56"/>
      <c r="C128" s="226"/>
      <c r="D128" s="134"/>
      <c r="E128" s="134" t="s">
        <v>283</v>
      </c>
      <c r="F128" s="136"/>
      <c r="G128" s="147">
        <f>G129</f>
        <v>175.99999999999997</v>
      </c>
      <c r="H128" s="51"/>
    </row>
    <row r="129" spans="1:8" ht="39" customHeight="1">
      <c r="A129" s="41"/>
      <c r="B129" s="56"/>
      <c r="C129" s="226" t="s">
        <v>516</v>
      </c>
      <c r="D129" s="134"/>
      <c r="E129" s="134" t="s">
        <v>515</v>
      </c>
      <c r="F129" s="136"/>
      <c r="G129" s="147">
        <f>G130</f>
        <v>175.99999999999997</v>
      </c>
      <c r="H129" s="51"/>
    </row>
    <row r="130" spans="1:8" ht="39" customHeight="1">
      <c r="A130" s="41"/>
      <c r="B130" s="56"/>
      <c r="C130" s="226" t="s">
        <v>311</v>
      </c>
      <c r="D130" s="134"/>
      <c r="E130" s="134" t="s">
        <v>515</v>
      </c>
      <c r="F130" s="136" t="s">
        <v>90</v>
      </c>
      <c r="G130" s="147">
        <f>'прил 6 (ведомст.)'!J89</f>
        <v>175.99999999999997</v>
      </c>
      <c r="H130" s="51"/>
    </row>
    <row r="131" spans="1:8" ht="36.75" customHeight="1">
      <c r="A131" s="41"/>
      <c r="B131" s="56"/>
      <c r="C131" s="162" t="s">
        <v>168</v>
      </c>
      <c r="D131" s="134"/>
      <c r="E131" s="134" t="s">
        <v>290</v>
      </c>
      <c r="F131" s="136"/>
      <c r="G131" s="147">
        <f>G132+G133</f>
        <v>245.3</v>
      </c>
      <c r="H131" s="51"/>
    </row>
    <row r="132" spans="1:8" ht="78.75" customHeight="1">
      <c r="A132" s="41"/>
      <c r="B132" s="56"/>
      <c r="C132" s="142" t="s">
        <v>491</v>
      </c>
      <c r="D132" s="134"/>
      <c r="E132" s="134" t="s">
        <v>290</v>
      </c>
      <c r="F132" s="136" t="s">
        <v>89</v>
      </c>
      <c r="G132" s="147">
        <f>'прил 6 (ведомст.)'!J102</f>
        <v>244.3</v>
      </c>
      <c r="H132" s="51"/>
    </row>
    <row r="133" spans="1:8" ht="36" customHeight="1">
      <c r="A133" s="41"/>
      <c r="B133" s="124"/>
      <c r="C133" s="197" t="s">
        <v>311</v>
      </c>
      <c r="D133" s="134"/>
      <c r="E133" s="134" t="s">
        <v>290</v>
      </c>
      <c r="F133" s="136" t="s">
        <v>90</v>
      </c>
      <c r="G133" s="152">
        <f>'прил 6 (ведомст.)'!J103</f>
        <v>1</v>
      </c>
      <c r="H133" s="51"/>
    </row>
    <row r="134" spans="1:8" ht="45" customHeight="1">
      <c r="A134" s="41"/>
      <c r="B134" s="124"/>
      <c r="C134" s="142" t="s">
        <v>112</v>
      </c>
      <c r="D134" s="134"/>
      <c r="E134" s="134" t="s">
        <v>285</v>
      </c>
      <c r="F134" s="134"/>
      <c r="G134" s="142">
        <f>G135</f>
        <v>3.8</v>
      </c>
      <c r="H134" s="51"/>
    </row>
    <row r="135" spans="1:8" ht="37.5" customHeight="1">
      <c r="A135" s="41"/>
      <c r="B135" s="56"/>
      <c r="C135" s="197" t="s">
        <v>311</v>
      </c>
      <c r="D135" s="134"/>
      <c r="E135" s="134" t="s">
        <v>285</v>
      </c>
      <c r="F135" s="134" t="s">
        <v>90</v>
      </c>
      <c r="G135" s="142">
        <f>'прил 6 (ведомст.)'!J50</f>
        <v>3.8</v>
      </c>
      <c r="H135" s="51"/>
    </row>
    <row r="136" spans="1:8" ht="22.5" customHeight="1" hidden="1">
      <c r="A136" s="41"/>
      <c r="B136" s="56"/>
      <c r="C136" s="125" t="s">
        <v>353</v>
      </c>
      <c r="D136" s="134"/>
      <c r="E136" s="134" t="s">
        <v>352</v>
      </c>
      <c r="F136" s="134"/>
      <c r="G136" s="142">
        <f>G137</f>
        <v>0</v>
      </c>
      <c r="H136" s="51"/>
    </row>
    <row r="137" spans="1:8" ht="22.5" customHeight="1" hidden="1">
      <c r="A137" s="41"/>
      <c r="B137" s="56"/>
      <c r="C137" s="125" t="s">
        <v>387</v>
      </c>
      <c r="D137" s="134"/>
      <c r="E137" s="134" t="s">
        <v>386</v>
      </c>
      <c r="F137" s="134"/>
      <c r="G137" s="142">
        <f>G138</f>
        <v>0</v>
      </c>
      <c r="H137" s="51"/>
    </row>
    <row r="138" spans="1:8" ht="22.5" customHeight="1" hidden="1">
      <c r="A138" s="41"/>
      <c r="B138" s="56"/>
      <c r="C138" s="125" t="s">
        <v>93</v>
      </c>
      <c r="D138" s="134"/>
      <c r="E138" s="134" t="s">
        <v>386</v>
      </c>
      <c r="F138" s="134" t="s">
        <v>92</v>
      </c>
      <c r="G138" s="142">
        <f>'прил 6 (ведомст.)'!J62</f>
        <v>0</v>
      </c>
      <c r="H138" s="51"/>
    </row>
    <row r="139" spans="1:8" ht="21.75" customHeight="1" hidden="1">
      <c r="A139" s="41"/>
      <c r="B139" s="56"/>
      <c r="C139" s="159" t="s">
        <v>287</v>
      </c>
      <c r="D139" s="134"/>
      <c r="E139" s="134" t="s">
        <v>286</v>
      </c>
      <c r="F139" s="134"/>
      <c r="G139" s="142">
        <f>G140</f>
        <v>175.99999999999997</v>
      </c>
      <c r="H139" s="51"/>
    </row>
    <row r="140" spans="1:8" ht="35.25" customHeight="1" hidden="1">
      <c r="A140" s="41"/>
      <c r="B140" s="58"/>
      <c r="C140" s="198" t="s">
        <v>25</v>
      </c>
      <c r="D140" s="133"/>
      <c r="E140" s="134" t="s">
        <v>288</v>
      </c>
      <c r="F140" s="136"/>
      <c r="G140" s="142">
        <f>G141</f>
        <v>175.99999999999997</v>
      </c>
      <c r="H140" s="51"/>
    </row>
    <row r="141" spans="1:8" ht="38.25" customHeight="1" hidden="1">
      <c r="A141" s="41"/>
      <c r="B141" s="56"/>
      <c r="C141" s="125" t="s">
        <v>311</v>
      </c>
      <c r="D141" s="134"/>
      <c r="E141" s="134" t="s">
        <v>288</v>
      </c>
      <c r="F141" s="136" t="s">
        <v>90</v>
      </c>
      <c r="G141" s="142">
        <f>'прил 6 (ведомст.)'!J89</f>
        <v>175.99999999999997</v>
      </c>
      <c r="H141" s="51"/>
    </row>
    <row r="142" spans="1:8" ht="44.25" customHeight="1">
      <c r="A142" s="41"/>
      <c r="B142" s="56"/>
      <c r="C142" s="125" t="s">
        <v>336</v>
      </c>
      <c r="D142" s="134"/>
      <c r="E142" s="134" t="s">
        <v>334</v>
      </c>
      <c r="F142" s="136"/>
      <c r="G142" s="142">
        <f>G143</f>
        <v>20</v>
      </c>
      <c r="H142" s="51"/>
    </row>
    <row r="143" spans="1:8" ht="31.5" customHeight="1">
      <c r="A143" s="41"/>
      <c r="B143" s="56"/>
      <c r="C143" s="221" t="s">
        <v>337</v>
      </c>
      <c r="D143" s="134"/>
      <c r="E143" s="134" t="s">
        <v>335</v>
      </c>
      <c r="F143" s="136"/>
      <c r="G143" s="142">
        <f>G144</f>
        <v>20</v>
      </c>
      <c r="H143" s="51"/>
    </row>
    <row r="144" spans="1:8" ht="43.5" customHeight="1">
      <c r="A144" s="41"/>
      <c r="B144" s="56"/>
      <c r="C144" s="125" t="s">
        <v>311</v>
      </c>
      <c r="D144" s="134"/>
      <c r="E144" s="134" t="s">
        <v>335</v>
      </c>
      <c r="F144" s="136" t="s">
        <v>90</v>
      </c>
      <c r="G144" s="142">
        <f>'прил 6 (ведомст.)'!J92+'прил 6 (ведомст.)'!J223</f>
        <v>20</v>
      </c>
      <c r="H144" s="51"/>
    </row>
    <row r="145" spans="1:8" ht="33.75" customHeight="1" hidden="1">
      <c r="A145" s="41"/>
      <c r="B145" s="56"/>
      <c r="C145" s="197" t="s">
        <v>318</v>
      </c>
      <c r="D145" s="134"/>
      <c r="E145" s="134" t="s">
        <v>317</v>
      </c>
      <c r="F145" s="137"/>
      <c r="G145" s="141">
        <f>G146</f>
        <v>0</v>
      </c>
      <c r="H145" s="51"/>
    </row>
    <row r="146" spans="1:8" ht="36.75" customHeight="1" hidden="1">
      <c r="A146" s="41"/>
      <c r="B146" s="56"/>
      <c r="C146" s="158" t="s">
        <v>382</v>
      </c>
      <c r="D146" s="134"/>
      <c r="E146" s="134" t="s">
        <v>319</v>
      </c>
      <c r="F146" s="134"/>
      <c r="G146" s="141">
        <f>G147</f>
        <v>0</v>
      </c>
      <c r="H146" s="51"/>
    </row>
    <row r="147" spans="1:8" ht="36.75" customHeight="1" hidden="1">
      <c r="A147" s="41"/>
      <c r="B147" s="56"/>
      <c r="C147" s="197" t="s">
        <v>311</v>
      </c>
      <c r="D147" s="134"/>
      <c r="E147" s="134" t="s">
        <v>319</v>
      </c>
      <c r="F147" s="134" t="s">
        <v>90</v>
      </c>
      <c r="G147" s="141">
        <f>'прил 6 (ведомст.)'!J168</f>
        <v>0</v>
      </c>
      <c r="H147" s="51"/>
    </row>
    <row r="148" spans="1:8" ht="39" customHeight="1">
      <c r="A148" s="41"/>
      <c r="B148" s="56"/>
      <c r="C148" s="197" t="s">
        <v>365</v>
      </c>
      <c r="D148" s="134"/>
      <c r="E148" s="134" t="s">
        <v>364</v>
      </c>
      <c r="F148" s="134"/>
      <c r="G148" s="141">
        <f>G149</f>
        <v>26.7</v>
      </c>
      <c r="H148" s="51"/>
    </row>
    <row r="149" spans="1:8" ht="33.75" customHeight="1">
      <c r="A149" s="41"/>
      <c r="B149" s="56"/>
      <c r="C149" s="197" t="s">
        <v>372</v>
      </c>
      <c r="D149" s="134"/>
      <c r="E149" s="134" t="s">
        <v>366</v>
      </c>
      <c r="F149" s="134"/>
      <c r="G149" s="141">
        <f>G150</f>
        <v>26.7</v>
      </c>
      <c r="H149" s="51"/>
    </row>
    <row r="150" spans="1:8" ht="23.25" customHeight="1">
      <c r="A150" s="41"/>
      <c r="B150" s="56"/>
      <c r="C150" s="125" t="s">
        <v>95</v>
      </c>
      <c r="D150" s="134"/>
      <c r="E150" s="134" t="s">
        <v>366</v>
      </c>
      <c r="F150" s="134" t="s">
        <v>94</v>
      </c>
      <c r="G150" s="141">
        <f>'прил 6 (ведомст.)'!J56</f>
        <v>26.7</v>
      </c>
      <c r="H150" s="51"/>
    </row>
    <row r="151" spans="1:8" ht="20.25" customHeight="1" hidden="1">
      <c r="A151" s="41"/>
      <c r="B151" s="56"/>
      <c r="C151" s="125" t="s">
        <v>436</v>
      </c>
      <c r="D151" s="134"/>
      <c r="E151" s="134" t="s">
        <v>435</v>
      </c>
      <c r="F151" s="134"/>
      <c r="G151" s="141">
        <f>'прил 6 (ведомст.)'!J93</f>
        <v>0</v>
      </c>
      <c r="H151" s="51"/>
    </row>
    <row r="152" spans="1:8" ht="20.25" customHeight="1" hidden="1">
      <c r="A152" s="41"/>
      <c r="B152" s="56"/>
      <c r="C152" s="125" t="s">
        <v>343</v>
      </c>
      <c r="D152" s="134"/>
      <c r="E152" s="134" t="s">
        <v>434</v>
      </c>
      <c r="F152" s="134"/>
      <c r="G152" s="141">
        <f>G153</f>
        <v>0</v>
      </c>
      <c r="H152" s="51"/>
    </row>
    <row r="153" spans="1:8" ht="20.25" customHeight="1" hidden="1">
      <c r="A153" s="41"/>
      <c r="B153" s="56"/>
      <c r="C153" s="125" t="s">
        <v>93</v>
      </c>
      <c r="D153" s="134"/>
      <c r="E153" s="134" t="s">
        <v>434</v>
      </c>
      <c r="F153" s="134" t="s">
        <v>92</v>
      </c>
      <c r="G153" s="141"/>
      <c r="H153" s="51"/>
    </row>
    <row r="154" spans="1:9" ht="41.25" customHeight="1">
      <c r="A154" s="41"/>
      <c r="B154" s="59">
        <v>6</v>
      </c>
      <c r="C154" s="160" t="s">
        <v>38</v>
      </c>
      <c r="D154" s="134"/>
      <c r="E154" s="143" t="s">
        <v>291</v>
      </c>
      <c r="F154" s="136"/>
      <c r="G154" s="151">
        <f>G155</f>
        <v>2575.7</v>
      </c>
      <c r="H154" s="51"/>
      <c r="I154" s="52"/>
    </row>
    <row r="155" spans="1:8" ht="19.5" customHeight="1">
      <c r="A155" s="41"/>
      <c r="B155" s="56"/>
      <c r="C155" s="226" t="s">
        <v>349</v>
      </c>
      <c r="D155" s="228"/>
      <c r="E155" s="228" t="s">
        <v>292</v>
      </c>
      <c r="F155" s="229"/>
      <c r="G155" s="274">
        <f>G159+G166+G172+G165</f>
        <v>2575.7</v>
      </c>
      <c r="H155" s="51"/>
    </row>
    <row r="156" spans="1:8" ht="42" customHeight="1" hidden="1">
      <c r="A156" s="41"/>
      <c r="B156" s="56"/>
      <c r="C156" s="307" t="s">
        <v>294</v>
      </c>
      <c r="D156" s="228"/>
      <c r="E156" s="228" t="s">
        <v>293</v>
      </c>
      <c r="F156" s="229"/>
      <c r="G156" s="274">
        <f>G157</f>
        <v>0</v>
      </c>
      <c r="H156" s="51"/>
    </row>
    <row r="157" spans="1:8" ht="49.5" customHeight="1" hidden="1">
      <c r="A157" s="41"/>
      <c r="B157" s="56"/>
      <c r="C157" s="307" t="s">
        <v>465</v>
      </c>
      <c r="D157" s="228"/>
      <c r="E157" s="228" t="s">
        <v>466</v>
      </c>
      <c r="F157" s="229"/>
      <c r="G157" s="274">
        <f>G158</f>
        <v>0</v>
      </c>
      <c r="H157" s="51"/>
    </row>
    <row r="158" spans="1:8" ht="42" customHeight="1" hidden="1">
      <c r="A158" s="41"/>
      <c r="B158" s="56"/>
      <c r="C158" s="226" t="s">
        <v>412</v>
      </c>
      <c r="D158" s="228"/>
      <c r="E158" s="228" t="s">
        <v>466</v>
      </c>
      <c r="F158" s="229" t="s">
        <v>411</v>
      </c>
      <c r="G158" s="274">
        <f>'прил 6 (ведомст.)'!J182</f>
        <v>0</v>
      </c>
      <c r="H158" s="51"/>
    </row>
    <row r="159" spans="1:8" ht="28.5" customHeight="1">
      <c r="A159" s="41"/>
      <c r="B159" s="56"/>
      <c r="C159" s="231" t="s">
        <v>297</v>
      </c>
      <c r="D159" s="228"/>
      <c r="E159" s="228" t="s">
        <v>296</v>
      </c>
      <c r="F159" s="229"/>
      <c r="G159" s="274">
        <f>G160</f>
        <v>699.5</v>
      </c>
      <c r="H159" s="51"/>
    </row>
    <row r="160" spans="1:8" ht="21" customHeight="1">
      <c r="A160" s="41"/>
      <c r="B160" s="56"/>
      <c r="C160" s="199" t="s">
        <v>213</v>
      </c>
      <c r="D160" s="134"/>
      <c r="E160" s="134" t="s">
        <v>298</v>
      </c>
      <c r="F160" s="136"/>
      <c r="G160" s="147">
        <f>G161+G162</f>
        <v>699.5</v>
      </c>
      <c r="H160" s="51"/>
    </row>
    <row r="161" spans="1:8" ht="39" customHeight="1">
      <c r="A161" s="41"/>
      <c r="B161" s="56"/>
      <c r="C161" s="125" t="s">
        <v>311</v>
      </c>
      <c r="D161" s="134"/>
      <c r="E161" s="134" t="s">
        <v>298</v>
      </c>
      <c r="F161" s="136" t="s">
        <v>90</v>
      </c>
      <c r="G161" s="192">
        <f>'прил 6 (ведомст.)'!J194</f>
        <v>503.5</v>
      </c>
      <c r="H161" s="51"/>
    </row>
    <row r="162" spans="1:8" ht="42.75" customHeight="1">
      <c r="A162" s="41"/>
      <c r="B162" s="56"/>
      <c r="C162" s="125" t="s">
        <v>412</v>
      </c>
      <c r="D162" s="134"/>
      <c r="E162" s="134" t="s">
        <v>298</v>
      </c>
      <c r="F162" s="136" t="s">
        <v>411</v>
      </c>
      <c r="G162" s="149">
        <f>'прил 6 (ведомст.)'!J195</f>
        <v>196</v>
      </c>
      <c r="H162" s="51"/>
    </row>
    <row r="163" spans="1:8" ht="29.25" customHeight="1">
      <c r="A163" s="41"/>
      <c r="B163" s="56"/>
      <c r="C163" s="197" t="s">
        <v>301</v>
      </c>
      <c r="D163" s="134"/>
      <c r="E163" s="134" t="s">
        <v>299</v>
      </c>
      <c r="F163" s="136"/>
      <c r="G163" s="149">
        <f>G164</f>
        <v>238</v>
      </c>
      <c r="H163" s="51"/>
    </row>
    <row r="164" spans="1:8" ht="22.5" customHeight="1">
      <c r="A164" s="41"/>
      <c r="B164" s="56"/>
      <c r="C164" s="197" t="s">
        <v>302</v>
      </c>
      <c r="D164" s="134"/>
      <c r="E164" s="134" t="s">
        <v>300</v>
      </c>
      <c r="F164" s="136"/>
      <c r="G164" s="149">
        <f>G165</f>
        <v>238</v>
      </c>
      <c r="H164" s="51"/>
    </row>
    <row r="165" spans="1:8" ht="41.25" customHeight="1">
      <c r="A165" s="41"/>
      <c r="B165" s="56"/>
      <c r="C165" s="197" t="s">
        <v>311</v>
      </c>
      <c r="D165" s="134"/>
      <c r="E165" s="134" t="s">
        <v>300</v>
      </c>
      <c r="F165" s="136" t="s">
        <v>90</v>
      </c>
      <c r="G165" s="192">
        <f>'прил 6 (ведомст.)'!J198</f>
        <v>238</v>
      </c>
      <c r="H165" s="51"/>
    </row>
    <row r="166" spans="1:8" ht="23.25" customHeight="1">
      <c r="A166" s="41"/>
      <c r="B166" s="56"/>
      <c r="C166" s="125" t="s">
        <v>304</v>
      </c>
      <c r="D166" s="134"/>
      <c r="E166" s="134" t="s">
        <v>303</v>
      </c>
      <c r="F166" s="136"/>
      <c r="G166" s="149">
        <f>G167+G171</f>
        <v>1638.2</v>
      </c>
      <c r="H166" s="51"/>
    </row>
    <row r="167" spans="1:8" s="4" customFormat="1" ht="21" customHeight="1">
      <c r="A167" s="41"/>
      <c r="B167" s="56"/>
      <c r="C167" s="125" t="s">
        <v>117</v>
      </c>
      <c r="D167" s="134"/>
      <c r="E167" s="134" t="s">
        <v>305</v>
      </c>
      <c r="F167" s="136"/>
      <c r="G167" s="150">
        <f>G168+G169</f>
        <v>559.3</v>
      </c>
      <c r="H167" s="51"/>
    </row>
    <row r="168" spans="1:8" s="4" customFormat="1" ht="38.25" customHeight="1">
      <c r="A168" s="41"/>
      <c r="B168" s="56"/>
      <c r="C168" s="226" t="s">
        <v>311</v>
      </c>
      <c r="D168" s="228"/>
      <c r="E168" s="228" t="s">
        <v>305</v>
      </c>
      <c r="F168" s="229" t="s">
        <v>90</v>
      </c>
      <c r="G168" s="274">
        <f>'прил 6 (ведомст.)'!J202</f>
        <v>559.3</v>
      </c>
      <c r="H168" s="51"/>
    </row>
    <row r="169" spans="1:8" s="4" customFormat="1" ht="38.25" customHeight="1" hidden="1">
      <c r="A169" s="41"/>
      <c r="B169" s="56"/>
      <c r="C169" s="226" t="s">
        <v>412</v>
      </c>
      <c r="D169" s="228"/>
      <c r="E169" s="228" t="s">
        <v>305</v>
      </c>
      <c r="F169" s="229" t="s">
        <v>411</v>
      </c>
      <c r="G169" s="274">
        <f>'прил 6 (ведомст.)'!J203</f>
        <v>0</v>
      </c>
      <c r="H169" s="51"/>
    </row>
    <row r="170" spans="1:8" s="4" customFormat="1" ht="38.25" customHeight="1">
      <c r="A170" s="41"/>
      <c r="B170" s="56"/>
      <c r="C170" s="226" t="s">
        <v>524</v>
      </c>
      <c r="D170" s="228"/>
      <c r="E170" s="228" t="s">
        <v>517</v>
      </c>
      <c r="F170" s="229"/>
      <c r="G170" s="274">
        <f>G171</f>
        <v>1078.9</v>
      </c>
      <c r="H170" s="51"/>
    </row>
    <row r="171" spans="1:8" s="4" customFormat="1" ht="38.25" customHeight="1">
      <c r="A171" s="41"/>
      <c r="B171" s="56"/>
      <c r="C171" s="226" t="s">
        <v>311</v>
      </c>
      <c r="D171" s="228"/>
      <c r="E171" s="228" t="s">
        <v>517</v>
      </c>
      <c r="F171" s="229" t="s">
        <v>90</v>
      </c>
      <c r="G171" s="274">
        <f>'прил 6 (ведомст.)'!J205</f>
        <v>1078.9</v>
      </c>
      <c r="H171" s="51"/>
    </row>
    <row r="172" spans="1:8" s="4" customFormat="1" ht="19.5" customHeight="1" hidden="1">
      <c r="A172" s="41"/>
      <c r="B172" s="56"/>
      <c r="C172" s="240" t="s">
        <v>469</v>
      </c>
      <c r="D172" s="228"/>
      <c r="E172" s="228" t="s">
        <v>323</v>
      </c>
      <c r="F172" s="229"/>
      <c r="G172" s="274">
        <f>G173</f>
        <v>0</v>
      </c>
      <c r="H172" s="51"/>
    </row>
    <row r="173" spans="1:8" s="4" customFormat="1" ht="27.75" customHeight="1" hidden="1">
      <c r="A173" s="41"/>
      <c r="B173" s="56"/>
      <c r="C173" s="255" t="s">
        <v>468</v>
      </c>
      <c r="D173" s="228"/>
      <c r="E173" s="228" t="s">
        <v>467</v>
      </c>
      <c r="F173" s="229"/>
      <c r="G173" s="274">
        <f>G174</f>
        <v>0</v>
      </c>
      <c r="H173" s="51"/>
    </row>
    <row r="174" spans="1:8" s="4" customFormat="1" ht="34.5" customHeight="1" hidden="1">
      <c r="A174" s="41"/>
      <c r="B174" s="56"/>
      <c r="C174" s="240" t="s">
        <v>311</v>
      </c>
      <c r="D174" s="228"/>
      <c r="E174" s="228" t="s">
        <v>467</v>
      </c>
      <c r="F174" s="229" t="s">
        <v>90</v>
      </c>
      <c r="G174" s="274">
        <f>'прил 6 (ведомст.)'!J208</f>
        <v>0</v>
      </c>
      <c r="H174" s="51"/>
    </row>
    <row r="175" spans="1:8" s="4" customFormat="1" ht="28.5" customHeight="1" hidden="1">
      <c r="A175" s="41"/>
      <c r="B175" s="56"/>
      <c r="C175" s="264" t="s">
        <v>304</v>
      </c>
      <c r="D175" s="228"/>
      <c r="E175" s="228" t="s">
        <v>303</v>
      </c>
      <c r="F175" s="229"/>
      <c r="G175" s="305">
        <f>G176</f>
        <v>0</v>
      </c>
      <c r="H175" s="51"/>
    </row>
    <row r="176" spans="1:8" s="4" customFormat="1" ht="34.5" customHeight="1" hidden="1">
      <c r="A176" s="41"/>
      <c r="B176" s="56"/>
      <c r="C176" s="264" t="s">
        <v>345</v>
      </c>
      <c r="D176" s="228"/>
      <c r="E176" s="228" t="s">
        <v>523</v>
      </c>
      <c r="F176" s="229"/>
      <c r="G176" s="305">
        <f>G177</f>
        <v>0</v>
      </c>
      <c r="H176" s="51"/>
    </row>
    <row r="177" spans="1:8" s="4" customFormat="1" ht="39.75" customHeight="1" hidden="1">
      <c r="A177" s="41"/>
      <c r="B177" s="56"/>
      <c r="C177" s="226" t="s">
        <v>311</v>
      </c>
      <c r="D177" s="228"/>
      <c r="E177" s="228" t="s">
        <v>348</v>
      </c>
      <c r="F177" s="229" t="s">
        <v>90</v>
      </c>
      <c r="G177" s="305">
        <f>'прил 6 (ведомст.)'!J175</f>
        <v>0</v>
      </c>
      <c r="H177" s="51"/>
    </row>
    <row r="178" spans="1:8" s="4" customFormat="1" ht="37.5" customHeight="1" hidden="1">
      <c r="A178" s="41"/>
      <c r="B178" s="56"/>
      <c r="C178" s="240" t="s">
        <v>369</v>
      </c>
      <c r="D178" s="228"/>
      <c r="E178" s="228" t="s">
        <v>368</v>
      </c>
      <c r="F178" s="229"/>
      <c r="G178" s="274">
        <f>G179</f>
        <v>0</v>
      </c>
      <c r="H178" s="51"/>
    </row>
    <row r="179" spans="1:8" s="4" customFormat="1" ht="36" customHeight="1" hidden="1">
      <c r="A179" s="41"/>
      <c r="B179" s="56"/>
      <c r="C179" s="240" t="s">
        <v>370</v>
      </c>
      <c r="D179" s="228"/>
      <c r="E179" s="228" t="s">
        <v>367</v>
      </c>
      <c r="F179" s="229"/>
      <c r="G179" s="274">
        <f>G180</f>
        <v>0</v>
      </c>
      <c r="H179" s="51"/>
    </row>
    <row r="180" spans="1:8" s="4" customFormat="1" ht="37.5" customHeight="1" hidden="1">
      <c r="A180" s="41"/>
      <c r="B180" s="56"/>
      <c r="C180" s="240" t="s">
        <v>311</v>
      </c>
      <c r="D180" s="228"/>
      <c r="E180" s="228" t="s">
        <v>367</v>
      </c>
      <c r="F180" s="229" t="s">
        <v>90</v>
      </c>
      <c r="G180" s="274">
        <f>'прил 6 (ведомст.)'!J211</f>
        <v>0</v>
      </c>
      <c r="H180" s="51"/>
    </row>
    <row r="181" spans="1:8" s="4" customFormat="1" ht="21.75" customHeight="1">
      <c r="A181" s="41"/>
      <c r="B181" s="59">
        <v>7</v>
      </c>
      <c r="C181" s="237" t="s">
        <v>114</v>
      </c>
      <c r="D181" s="228"/>
      <c r="E181" s="242" t="s">
        <v>306</v>
      </c>
      <c r="F181" s="229"/>
      <c r="G181" s="306">
        <f>G182</f>
        <v>18.7</v>
      </c>
      <c r="H181" s="51"/>
    </row>
    <row r="182" spans="1:8" s="4" customFormat="1" ht="40.5" customHeight="1">
      <c r="A182" s="41"/>
      <c r="B182" s="56"/>
      <c r="C182" s="240" t="s">
        <v>338</v>
      </c>
      <c r="D182" s="228"/>
      <c r="E182" s="228" t="s">
        <v>314</v>
      </c>
      <c r="F182" s="259"/>
      <c r="G182" s="274">
        <f>G183</f>
        <v>18.7</v>
      </c>
      <c r="H182" s="51"/>
    </row>
    <row r="183" spans="1:8" s="4" customFormat="1" ht="45" customHeight="1">
      <c r="A183" s="41"/>
      <c r="B183" s="56"/>
      <c r="C183" s="125" t="s">
        <v>266</v>
      </c>
      <c r="D183" s="134"/>
      <c r="E183" s="134" t="s">
        <v>315</v>
      </c>
      <c r="F183" s="140"/>
      <c r="G183" s="147">
        <f>G184</f>
        <v>18.7</v>
      </c>
      <c r="H183" s="51"/>
    </row>
    <row r="184" spans="1:8" s="4" customFormat="1" ht="41.25" customHeight="1">
      <c r="A184" s="41"/>
      <c r="B184" s="56"/>
      <c r="C184" s="197" t="s">
        <v>331</v>
      </c>
      <c r="D184" s="134"/>
      <c r="E184" s="134" t="s">
        <v>316</v>
      </c>
      <c r="F184" s="140"/>
      <c r="G184" s="147">
        <f>G185</f>
        <v>18.7</v>
      </c>
      <c r="H184" s="51"/>
    </row>
    <row r="185" spans="1:8" s="4" customFormat="1" ht="15.75" customHeight="1">
      <c r="A185" s="41"/>
      <c r="B185" s="56"/>
      <c r="C185" s="197" t="s">
        <v>95</v>
      </c>
      <c r="D185" s="134"/>
      <c r="E185" s="134" t="s">
        <v>316</v>
      </c>
      <c r="F185" s="140">
        <v>500</v>
      </c>
      <c r="G185" s="147">
        <f>'прил 6 (ведомст.)'!J29</f>
        <v>18.7</v>
      </c>
      <c r="H185" s="51"/>
    </row>
    <row r="186" spans="1:8" s="4" customFormat="1" ht="21.75" customHeight="1">
      <c r="A186" s="41"/>
      <c r="B186" s="188">
        <v>8</v>
      </c>
      <c r="C186" s="164" t="s">
        <v>489</v>
      </c>
      <c r="D186" s="134"/>
      <c r="E186" s="143" t="s">
        <v>307</v>
      </c>
      <c r="F186" s="133"/>
      <c r="G186" s="151">
        <f>G187</f>
        <v>30</v>
      </c>
      <c r="H186" s="51"/>
    </row>
    <row r="187" spans="1:8" s="4" customFormat="1" ht="20.25" customHeight="1">
      <c r="A187" s="41"/>
      <c r="B187" s="124"/>
      <c r="C187" s="158" t="s">
        <v>490</v>
      </c>
      <c r="D187" s="135"/>
      <c r="E187" s="134" t="s">
        <v>308</v>
      </c>
      <c r="F187" s="136"/>
      <c r="G187" s="152">
        <f>G188</f>
        <v>30</v>
      </c>
      <c r="H187" s="51"/>
    </row>
    <row r="188" spans="1:8" s="4" customFormat="1" ht="5.25" customHeight="1" hidden="1">
      <c r="A188" s="41"/>
      <c r="B188" s="56"/>
      <c r="C188" s="158" t="s">
        <v>490</v>
      </c>
      <c r="D188" s="135"/>
      <c r="E188" s="134" t="s">
        <v>309</v>
      </c>
      <c r="F188" s="136"/>
      <c r="G188" s="152">
        <f>G189</f>
        <v>30</v>
      </c>
      <c r="H188" s="51"/>
    </row>
    <row r="189" spans="1:8" s="4" customFormat="1" ht="17.25" customHeight="1">
      <c r="A189" s="41"/>
      <c r="B189" s="56"/>
      <c r="C189" s="163" t="s">
        <v>504</v>
      </c>
      <c r="D189" s="134"/>
      <c r="E189" s="134" t="s">
        <v>503</v>
      </c>
      <c r="F189" s="136"/>
      <c r="G189" s="152">
        <f>G190</f>
        <v>30</v>
      </c>
      <c r="H189" s="51"/>
    </row>
    <row r="190" spans="1:8" s="4" customFormat="1" ht="21" customHeight="1">
      <c r="A190" s="41"/>
      <c r="B190" s="56"/>
      <c r="C190" s="125" t="s">
        <v>93</v>
      </c>
      <c r="D190" s="134"/>
      <c r="E190" s="134" t="s">
        <v>503</v>
      </c>
      <c r="F190" s="136" t="s">
        <v>92</v>
      </c>
      <c r="G190" s="141">
        <f>'прил 6 (ведомст.)'!J68</f>
        <v>30</v>
      </c>
      <c r="H190" s="51"/>
    </row>
    <row r="192" spans="3:7" ht="1.5" customHeight="1">
      <c r="C192" s="46"/>
      <c r="D192" s="53"/>
      <c r="E192" s="53"/>
      <c r="F192" s="54"/>
      <c r="G192" s="55"/>
    </row>
    <row r="193" spans="1:3" ht="2.25" customHeight="1">
      <c r="A193" s="17" t="s">
        <v>201</v>
      </c>
      <c r="B193" s="17"/>
      <c r="C193" s="24"/>
    </row>
    <row r="194" spans="1:3" ht="18.75">
      <c r="A194" s="33" t="s">
        <v>198</v>
      </c>
      <c r="B194" s="33" t="s">
        <v>378</v>
      </c>
      <c r="C194" s="17"/>
    </row>
    <row r="195" spans="1:7" ht="18.75">
      <c r="A195" s="11" t="s">
        <v>199</v>
      </c>
      <c r="B195" s="11" t="s">
        <v>375</v>
      </c>
      <c r="C195" s="33"/>
      <c r="G195" s="55" t="s">
        <v>106</v>
      </c>
    </row>
    <row r="196" spans="2:7" ht="18.75">
      <c r="B196" s="47"/>
      <c r="C196" s="11"/>
      <c r="G196" s="55"/>
    </row>
  </sheetData>
  <sheetProtection/>
  <mergeCells count="20">
    <mergeCell ref="C8:G8"/>
    <mergeCell ref="C9:G9"/>
    <mergeCell ref="C10:G10"/>
    <mergeCell ref="G20:G21"/>
    <mergeCell ref="F19:G19"/>
    <mergeCell ref="B17:G17"/>
    <mergeCell ref="C12:G12"/>
    <mergeCell ref="C13:G13"/>
    <mergeCell ref="C14:G14"/>
    <mergeCell ref="C15:G15"/>
    <mergeCell ref="C1:G1"/>
    <mergeCell ref="C2:G2"/>
    <mergeCell ref="C3:G3"/>
    <mergeCell ref="C4:G4"/>
    <mergeCell ref="A20:A21"/>
    <mergeCell ref="C20:C21"/>
    <mergeCell ref="B20:B21"/>
    <mergeCell ref="E20:E21"/>
    <mergeCell ref="F20:F21"/>
    <mergeCell ref="C7:G7"/>
  </mergeCells>
  <printOptions/>
  <pageMargins left="1.1811023622047245" right="0.1968503937007874" top="0.7874015748031497" bottom="0.5905511811023623" header="0" footer="0"/>
  <pageSetup blackAndWhite="1" fitToHeight="4" fitToWidth="1" horizontalDpi="600" verticalDpi="600" orientation="portrait" paperSize="9" scale="70" r:id="rId1"/>
  <rowBreaks count="2" manualBreakCount="2">
    <brk id="77" max="6" man="1"/>
    <brk id="131" min="1" max="6"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S297"/>
  <sheetViews>
    <sheetView view="pageBreakPreview" zoomScale="71" zoomScaleNormal="80" zoomScaleSheetLayoutView="71" zoomScalePageLayoutView="0" workbookViewId="0" topLeftCell="B1">
      <selection activeCell="H14" sqref="H14"/>
    </sheetView>
  </sheetViews>
  <sheetFormatPr defaultColWidth="9.00390625" defaultRowHeight="12.75"/>
  <cols>
    <col min="1" max="1" width="6.875" style="2" hidden="1" customWidth="1"/>
    <col min="2" max="2" width="6.875" style="2" customWidth="1"/>
    <col min="3" max="3" width="90.875" style="14" customWidth="1"/>
    <col min="4" max="4" width="5.875" style="2" customWidth="1"/>
    <col min="5" max="5" width="4.25390625" style="6" customWidth="1"/>
    <col min="6" max="6" width="4.375" style="6" customWidth="1"/>
    <col min="7" max="7" width="11.125" style="6" hidden="1" customWidth="1"/>
    <col min="8" max="8" width="16.625" style="6" customWidth="1"/>
    <col min="9" max="9" width="6.125" style="27" customWidth="1"/>
    <col min="10" max="10" width="19.875" style="27" customWidth="1"/>
    <col min="11" max="11" width="36.00390625" style="1" customWidth="1"/>
    <col min="12" max="12" width="10.375" style="1" customWidth="1"/>
    <col min="13" max="13" width="11.875" style="1" bestFit="1" customWidth="1"/>
    <col min="14" max="18" width="9.125" style="1" customWidth="1"/>
    <col min="19" max="19" width="11.875" style="215" bestFit="1" customWidth="1"/>
    <col min="20" max="16384" width="9.125" style="1" customWidth="1"/>
  </cols>
  <sheetData>
    <row r="1" spans="4:10" ht="31.5" customHeight="1">
      <c r="D1" s="464" t="s">
        <v>544</v>
      </c>
      <c r="E1" s="464"/>
      <c r="F1" s="464"/>
      <c r="G1" s="464"/>
      <c r="H1" s="464"/>
      <c r="I1" s="464"/>
      <c r="J1" s="464"/>
    </row>
    <row r="2" spans="4:10" ht="17.25" customHeight="1">
      <c r="D2" s="443" t="s">
        <v>545</v>
      </c>
      <c r="E2" s="443"/>
      <c r="F2" s="443"/>
      <c r="G2" s="443"/>
      <c r="H2" s="443"/>
      <c r="I2" s="443"/>
      <c r="J2" s="443"/>
    </row>
    <row r="3" spans="4:10" ht="15" customHeight="1">
      <c r="D3" s="461" t="s">
        <v>547</v>
      </c>
      <c r="E3" s="461"/>
      <c r="F3" s="461"/>
      <c r="G3" s="461"/>
      <c r="H3" s="461"/>
      <c r="I3" s="461"/>
      <c r="J3" s="461"/>
    </row>
    <row r="4" spans="4:10" ht="22.5" customHeight="1">
      <c r="D4" s="461" t="s">
        <v>561</v>
      </c>
      <c r="E4" s="461"/>
      <c r="F4" s="461"/>
      <c r="G4" s="461"/>
      <c r="H4" s="461"/>
      <c r="I4" s="461"/>
      <c r="J4" s="461"/>
    </row>
    <row r="5" ht="15" customHeight="1"/>
    <row r="6" spans="1:10" ht="1.5" customHeight="1">
      <c r="A6" s="3"/>
      <c r="B6" s="3"/>
      <c r="C6" s="15"/>
      <c r="D6" s="7"/>
      <c r="E6" s="7"/>
      <c r="F6" s="7"/>
      <c r="G6" s="7"/>
      <c r="H6" s="7"/>
      <c r="I6" s="26"/>
      <c r="J6" s="26"/>
    </row>
    <row r="7" spans="1:10" ht="12" customHeight="1" hidden="1">
      <c r="A7" s="3"/>
      <c r="B7" s="3"/>
      <c r="C7" s="15"/>
      <c r="D7" s="7"/>
      <c r="E7" s="7"/>
      <c r="F7" s="7"/>
      <c r="G7" s="7"/>
      <c r="H7" s="7"/>
      <c r="I7" s="26"/>
      <c r="J7" s="26"/>
    </row>
    <row r="8" spans="1:10" ht="3" customHeight="1">
      <c r="A8" s="3"/>
      <c r="B8" s="3"/>
      <c r="C8" s="15"/>
      <c r="D8" s="7"/>
      <c r="E8" s="7"/>
      <c r="F8" s="7"/>
      <c r="G8" s="7"/>
      <c r="H8" s="7"/>
      <c r="I8" s="26"/>
      <c r="J8" s="26"/>
    </row>
    <row r="9" spans="1:10" ht="18.75" customHeight="1">
      <c r="A9" s="3"/>
      <c r="B9" s="3"/>
      <c r="C9" s="15"/>
      <c r="D9" s="464" t="s">
        <v>548</v>
      </c>
      <c r="E9" s="464"/>
      <c r="F9" s="464"/>
      <c r="G9" s="464"/>
      <c r="H9" s="464"/>
      <c r="I9" s="464"/>
      <c r="J9" s="464"/>
    </row>
    <row r="10" spans="1:10" ht="18.75">
      <c r="A10" s="3"/>
      <c r="B10" s="3"/>
      <c r="C10" s="15"/>
      <c r="D10" s="443" t="s">
        <v>549</v>
      </c>
      <c r="E10" s="443"/>
      <c r="F10" s="443"/>
      <c r="G10" s="443"/>
      <c r="H10" s="443"/>
      <c r="I10" s="443"/>
      <c r="J10" s="443"/>
    </row>
    <row r="11" spans="1:10" ht="18.75">
      <c r="A11" s="3"/>
      <c r="B11" s="3"/>
      <c r="C11" s="15"/>
      <c r="D11" s="461" t="s">
        <v>546</v>
      </c>
      <c r="E11" s="461"/>
      <c r="F11" s="461"/>
      <c r="G11" s="461"/>
      <c r="H11" s="461"/>
      <c r="I11" s="461"/>
      <c r="J11" s="461"/>
    </row>
    <row r="12" spans="1:10" ht="18.75">
      <c r="A12" s="3"/>
      <c r="B12" s="3"/>
      <c r="C12" s="15"/>
      <c r="D12" s="461" t="s">
        <v>550</v>
      </c>
      <c r="E12" s="461"/>
      <c r="F12" s="461"/>
      <c r="G12" s="461"/>
      <c r="H12" s="461"/>
      <c r="I12" s="461"/>
      <c r="J12" s="461"/>
    </row>
    <row r="13" spans="1:10" ht="18.75">
      <c r="A13" s="3"/>
      <c r="B13" s="3"/>
      <c r="C13" s="15"/>
      <c r="D13" s="189"/>
      <c r="E13" s="189"/>
      <c r="F13" s="189"/>
      <c r="G13" s="189"/>
      <c r="H13" s="189"/>
      <c r="I13" s="189"/>
      <c r="J13" s="189"/>
    </row>
    <row r="14" spans="1:10" ht="18.75">
      <c r="A14" s="3"/>
      <c r="B14" s="3"/>
      <c r="C14" s="15"/>
      <c r="D14" s="7"/>
      <c r="E14" s="7"/>
      <c r="F14" s="7"/>
      <c r="G14" s="7"/>
      <c r="H14" s="7"/>
      <c r="I14" s="26"/>
      <c r="J14" s="26"/>
    </row>
    <row r="15" spans="1:10" ht="37.5" customHeight="1">
      <c r="A15" s="113" t="s">
        <v>101</v>
      </c>
      <c r="B15" s="490" t="s">
        <v>501</v>
      </c>
      <c r="C15" s="467"/>
      <c r="D15" s="467"/>
      <c r="E15" s="467"/>
      <c r="F15" s="467"/>
      <c r="G15" s="467"/>
      <c r="H15" s="467"/>
      <c r="I15" s="467"/>
      <c r="J15" s="467"/>
    </row>
    <row r="16" spans="1:10" ht="15" customHeight="1">
      <c r="A16" s="49"/>
      <c r="B16" s="49"/>
      <c r="C16" s="43"/>
      <c r="D16" s="43"/>
      <c r="E16" s="43"/>
      <c r="F16" s="43"/>
      <c r="G16" s="43"/>
      <c r="H16" s="43"/>
      <c r="I16" s="43"/>
      <c r="J16" s="43"/>
    </row>
    <row r="17" spans="1:13" ht="18.75">
      <c r="A17" s="3"/>
      <c r="B17" s="3"/>
      <c r="C17" s="16"/>
      <c r="D17" s="8"/>
      <c r="E17" s="8"/>
      <c r="F17" s="8"/>
      <c r="G17" s="8"/>
      <c r="H17" s="3"/>
      <c r="I17" s="476" t="s">
        <v>193</v>
      </c>
      <c r="J17" s="476"/>
      <c r="K17" s="118"/>
      <c r="L17" s="214"/>
      <c r="M17" s="157"/>
    </row>
    <row r="18" spans="1:12" ht="21" customHeight="1">
      <c r="A18" s="468" t="s">
        <v>184</v>
      </c>
      <c r="B18" s="468" t="s">
        <v>147</v>
      </c>
      <c r="C18" s="470" t="s">
        <v>171</v>
      </c>
      <c r="D18" s="492" t="s">
        <v>190</v>
      </c>
      <c r="E18" s="492" t="s">
        <v>141</v>
      </c>
      <c r="F18" s="492" t="s">
        <v>142</v>
      </c>
      <c r="G18" s="115" t="s">
        <v>143</v>
      </c>
      <c r="H18" s="473" t="s">
        <v>61</v>
      </c>
      <c r="I18" s="474" t="s">
        <v>62</v>
      </c>
      <c r="J18" s="309" t="s">
        <v>132</v>
      </c>
      <c r="K18" s="362"/>
      <c r="L18" s="120"/>
    </row>
    <row r="19" spans="1:12" ht="4.5" customHeight="1">
      <c r="A19" s="491"/>
      <c r="B19" s="491"/>
      <c r="C19" s="491"/>
      <c r="D19" s="493"/>
      <c r="E19" s="493"/>
      <c r="F19" s="493"/>
      <c r="G19" s="376"/>
      <c r="H19" s="489"/>
      <c r="I19" s="489"/>
      <c r="J19" s="371"/>
      <c r="K19" s="363"/>
      <c r="L19" s="156"/>
    </row>
    <row r="20" spans="1:12" ht="18.75">
      <c r="A20" s="36">
        <v>1</v>
      </c>
      <c r="B20" s="36"/>
      <c r="C20" s="45">
        <v>2</v>
      </c>
      <c r="D20" s="9" t="s">
        <v>165</v>
      </c>
      <c r="E20" s="9" t="s">
        <v>185</v>
      </c>
      <c r="F20" s="9" t="s">
        <v>166</v>
      </c>
      <c r="G20" s="9" t="s">
        <v>167</v>
      </c>
      <c r="H20" s="9" t="s">
        <v>167</v>
      </c>
      <c r="I20" s="31">
        <v>7</v>
      </c>
      <c r="J20" s="31">
        <v>8</v>
      </c>
      <c r="K20" s="364"/>
      <c r="L20" s="118"/>
    </row>
    <row r="21" spans="1:12" ht="28.5" customHeight="1">
      <c r="A21" s="36"/>
      <c r="B21" s="36"/>
      <c r="C21" s="377" t="s">
        <v>115</v>
      </c>
      <c r="D21" s="9"/>
      <c r="E21" s="9"/>
      <c r="F21" s="9"/>
      <c r="G21" s="9"/>
      <c r="H21" s="9"/>
      <c r="I21" s="31"/>
      <c r="J21" s="378">
        <f>J22+J30</f>
        <v>46493.79999999999</v>
      </c>
      <c r="K21" s="364"/>
      <c r="L21" s="118"/>
    </row>
    <row r="22" spans="1:12" ht="24" customHeight="1">
      <c r="A22" s="36"/>
      <c r="B22" s="112">
        <v>1</v>
      </c>
      <c r="C22" s="297" t="s">
        <v>392</v>
      </c>
      <c r="D22" s="242" t="s">
        <v>113</v>
      </c>
      <c r="E22" s="242"/>
      <c r="F22" s="242"/>
      <c r="G22" s="242"/>
      <c r="H22" s="242"/>
      <c r="I22" s="379"/>
      <c r="J22" s="378">
        <f aca="true" t="shared" si="0" ref="J22:J28">J23</f>
        <v>18.7</v>
      </c>
      <c r="K22" s="364"/>
      <c r="L22" s="118"/>
    </row>
    <row r="23" spans="1:12" ht="18.75">
      <c r="A23" s="36"/>
      <c r="B23" s="112"/>
      <c r="C23" s="297" t="s">
        <v>163</v>
      </c>
      <c r="D23" s="242" t="s">
        <v>113</v>
      </c>
      <c r="E23" s="242" t="s">
        <v>144</v>
      </c>
      <c r="F23" s="228"/>
      <c r="G23" s="228"/>
      <c r="H23" s="228"/>
      <c r="I23" s="259"/>
      <c r="J23" s="378">
        <f t="shared" si="0"/>
        <v>18.7</v>
      </c>
      <c r="K23" s="364"/>
      <c r="L23" s="118"/>
    </row>
    <row r="24" spans="1:12" ht="37.5">
      <c r="A24" s="36"/>
      <c r="B24" s="112"/>
      <c r="C24" s="226" t="s">
        <v>149</v>
      </c>
      <c r="D24" s="228" t="s">
        <v>113</v>
      </c>
      <c r="E24" s="228" t="s">
        <v>144</v>
      </c>
      <c r="F24" s="228" t="s">
        <v>137</v>
      </c>
      <c r="G24" s="228"/>
      <c r="H24" s="228"/>
      <c r="I24" s="259"/>
      <c r="J24" s="235">
        <f t="shared" si="0"/>
        <v>18.7</v>
      </c>
      <c r="K24" s="364"/>
      <c r="L24" s="118"/>
    </row>
    <row r="25" spans="1:12" ht="22.5" customHeight="1">
      <c r="A25" s="36"/>
      <c r="B25" s="112"/>
      <c r="C25" s="226" t="s">
        <v>114</v>
      </c>
      <c r="D25" s="228" t="s">
        <v>113</v>
      </c>
      <c r="E25" s="228" t="s">
        <v>144</v>
      </c>
      <c r="F25" s="228" t="s">
        <v>137</v>
      </c>
      <c r="G25" s="228"/>
      <c r="H25" s="228" t="s">
        <v>306</v>
      </c>
      <c r="I25" s="259"/>
      <c r="J25" s="235">
        <f t="shared" si="0"/>
        <v>18.7</v>
      </c>
      <c r="K25" s="364"/>
      <c r="L25" s="118"/>
    </row>
    <row r="26" spans="1:12" ht="37.5">
      <c r="A26" s="36"/>
      <c r="B26" s="112"/>
      <c r="C26" s="226" t="s">
        <v>338</v>
      </c>
      <c r="D26" s="228" t="s">
        <v>113</v>
      </c>
      <c r="E26" s="228" t="s">
        <v>144</v>
      </c>
      <c r="F26" s="228" t="s">
        <v>137</v>
      </c>
      <c r="G26" s="228"/>
      <c r="H26" s="228" t="s">
        <v>314</v>
      </c>
      <c r="I26" s="259"/>
      <c r="J26" s="235">
        <f>J27</f>
        <v>18.7</v>
      </c>
      <c r="K26" s="364"/>
      <c r="L26" s="118"/>
    </row>
    <row r="27" spans="1:12" ht="37.5">
      <c r="A27" s="36"/>
      <c r="B27" s="112"/>
      <c r="C27" s="226" t="s">
        <v>266</v>
      </c>
      <c r="D27" s="228" t="s">
        <v>113</v>
      </c>
      <c r="E27" s="228" t="s">
        <v>144</v>
      </c>
      <c r="F27" s="228" t="s">
        <v>137</v>
      </c>
      <c r="G27" s="228"/>
      <c r="H27" s="228" t="s">
        <v>315</v>
      </c>
      <c r="I27" s="259"/>
      <c r="J27" s="235">
        <f>J28</f>
        <v>18.7</v>
      </c>
      <c r="K27" s="364"/>
      <c r="L27" s="118"/>
    </row>
    <row r="28" spans="1:12" ht="37.5">
      <c r="A28" s="36"/>
      <c r="B28" s="112"/>
      <c r="C28" s="226" t="s">
        <v>331</v>
      </c>
      <c r="D28" s="228" t="s">
        <v>113</v>
      </c>
      <c r="E28" s="228" t="s">
        <v>144</v>
      </c>
      <c r="F28" s="228" t="s">
        <v>137</v>
      </c>
      <c r="G28" s="228"/>
      <c r="H28" s="228" t="s">
        <v>316</v>
      </c>
      <c r="I28" s="259"/>
      <c r="J28" s="235">
        <f t="shared" si="0"/>
        <v>18.7</v>
      </c>
      <c r="K28" s="364"/>
      <c r="L28" s="118"/>
    </row>
    <row r="29" spans="1:12" ht="18.75">
      <c r="A29" s="36"/>
      <c r="B29" s="112"/>
      <c r="C29" s="226" t="s">
        <v>95</v>
      </c>
      <c r="D29" s="228" t="s">
        <v>113</v>
      </c>
      <c r="E29" s="228" t="s">
        <v>144</v>
      </c>
      <c r="F29" s="228" t="s">
        <v>137</v>
      </c>
      <c r="G29" s="228"/>
      <c r="H29" s="228" t="s">
        <v>316</v>
      </c>
      <c r="I29" s="259">
        <v>500</v>
      </c>
      <c r="J29" s="235">
        <v>18.7</v>
      </c>
      <c r="K29" s="364"/>
      <c r="L29" s="118"/>
    </row>
    <row r="30" spans="1:19" s="4" customFormat="1" ht="21.75" customHeight="1">
      <c r="A30" s="40">
        <v>1</v>
      </c>
      <c r="B30" s="109">
        <v>2</v>
      </c>
      <c r="C30" s="297" t="s">
        <v>30</v>
      </c>
      <c r="D30" s="298" t="s">
        <v>204</v>
      </c>
      <c r="E30" s="228"/>
      <c r="F30" s="228"/>
      <c r="G30" s="228"/>
      <c r="H30" s="228"/>
      <c r="I30" s="228"/>
      <c r="J30" s="380">
        <f>J31+J96+J104+J134+J169+J236</f>
        <v>46475.09999999999</v>
      </c>
      <c r="K30" s="364"/>
      <c r="L30" s="119"/>
      <c r="S30" s="216"/>
    </row>
    <row r="31" spans="1:19" s="4" customFormat="1" ht="20.25" customHeight="1">
      <c r="A31" s="40"/>
      <c r="B31" s="109"/>
      <c r="C31" s="297" t="s">
        <v>163</v>
      </c>
      <c r="D31" s="298" t="s">
        <v>204</v>
      </c>
      <c r="E31" s="242" t="s">
        <v>144</v>
      </c>
      <c r="F31" s="242"/>
      <c r="G31" s="242"/>
      <c r="H31" s="242"/>
      <c r="I31" s="242"/>
      <c r="J31" s="380">
        <f>J32+J38+J69+J63+J51</f>
        <v>7088.4</v>
      </c>
      <c r="K31" s="364"/>
      <c r="L31" s="119"/>
      <c r="S31" s="216"/>
    </row>
    <row r="32" spans="1:19" s="4" customFormat="1" ht="40.5" customHeight="1">
      <c r="A32" s="40"/>
      <c r="B32" s="109"/>
      <c r="C32" s="353" t="s">
        <v>130</v>
      </c>
      <c r="D32" s="227" t="s">
        <v>204</v>
      </c>
      <c r="E32" s="228" t="s">
        <v>144</v>
      </c>
      <c r="F32" s="228" t="s">
        <v>145</v>
      </c>
      <c r="G32" s="228"/>
      <c r="H32" s="228"/>
      <c r="I32" s="228"/>
      <c r="J32" s="230">
        <f>J33</f>
        <v>726.3</v>
      </c>
      <c r="K32" s="364"/>
      <c r="L32" s="119"/>
      <c r="S32" s="216"/>
    </row>
    <row r="33" spans="1:12" ht="36.75" customHeight="1">
      <c r="A33" s="40"/>
      <c r="B33" s="109"/>
      <c r="C33" s="230" t="s">
        <v>37</v>
      </c>
      <c r="D33" s="227" t="s">
        <v>204</v>
      </c>
      <c r="E33" s="228" t="s">
        <v>144</v>
      </c>
      <c r="F33" s="228" t="s">
        <v>145</v>
      </c>
      <c r="G33" s="228" t="s">
        <v>172</v>
      </c>
      <c r="H33" s="228" t="s">
        <v>278</v>
      </c>
      <c r="I33" s="228"/>
      <c r="J33" s="230">
        <f>J34</f>
        <v>726.3</v>
      </c>
      <c r="K33" s="364"/>
      <c r="L33" s="118"/>
    </row>
    <row r="34" spans="1:12" ht="18.75" customHeight="1">
      <c r="A34" s="40"/>
      <c r="B34" s="109"/>
      <c r="C34" s="226" t="s">
        <v>349</v>
      </c>
      <c r="D34" s="227" t="s">
        <v>204</v>
      </c>
      <c r="E34" s="228" t="s">
        <v>144</v>
      </c>
      <c r="F34" s="228" t="s">
        <v>145</v>
      </c>
      <c r="G34" s="228" t="s">
        <v>161</v>
      </c>
      <c r="H34" s="228" t="s">
        <v>279</v>
      </c>
      <c r="I34" s="228"/>
      <c r="J34" s="230">
        <f>J35</f>
        <v>726.3</v>
      </c>
      <c r="K34" s="364"/>
      <c r="L34" s="118"/>
    </row>
    <row r="35" spans="1:12" ht="36.75" customHeight="1">
      <c r="A35" s="40"/>
      <c r="B35" s="109"/>
      <c r="C35" s="226" t="s">
        <v>281</v>
      </c>
      <c r="D35" s="227" t="s">
        <v>204</v>
      </c>
      <c r="E35" s="228" t="s">
        <v>144</v>
      </c>
      <c r="F35" s="228" t="s">
        <v>145</v>
      </c>
      <c r="G35" s="228"/>
      <c r="H35" s="228" t="s">
        <v>280</v>
      </c>
      <c r="I35" s="228"/>
      <c r="J35" s="230">
        <f>J36</f>
        <v>726.3</v>
      </c>
      <c r="K35" s="364"/>
      <c r="L35" s="118"/>
    </row>
    <row r="36" spans="1:12" ht="18" customHeight="1">
      <c r="A36" s="40"/>
      <c r="B36" s="109"/>
      <c r="C36" s="230" t="s">
        <v>10</v>
      </c>
      <c r="D36" s="227" t="s">
        <v>204</v>
      </c>
      <c r="E36" s="228" t="s">
        <v>144</v>
      </c>
      <c r="F36" s="228" t="s">
        <v>145</v>
      </c>
      <c r="G36" s="228"/>
      <c r="H36" s="228" t="s">
        <v>282</v>
      </c>
      <c r="I36" s="228"/>
      <c r="J36" s="230">
        <f>J37</f>
        <v>726.3</v>
      </c>
      <c r="K36" s="364"/>
      <c r="L36" s="118"/>
    </row>
    <row r="37" spans="1:13" ht="60" customHeight="1">
      <c r="A37" s="40"/>
      <c r="B37" s="109"/>
      <c r="C37" s="230" t="s">
        <v>491</v>
      </c>
      <c r="D37" s="227" t="s">
        <v>204</v>
      </c>
      <c r="E37" s="228" t="s">
        <v>144</v>
      </c>
      <c r="F37" s="228" t="s">
        <v>145</v>
      </c>
      <c r="G37" s="228"/>
      <c r="H37" s="228" t="s">
        <v>282</v>
      </c>
      <c r="I37" s="228" t="s">
        <v>89</v>
      </c>
      <c r="J37" s="230">
        <v>726.3</v>
      </c>
      <c r="K37" s="364"/>
      <c r="L37" s="118"/>
      <c r="M37" s="268">
        <f>J32+J38</f>
        <v>6480.7</v>
      </c>
    </row>
    <row r="38" spans="1:19" s="4" customFormat="1" ht="54.75" customHeight="1">
      <c r="A38" s="41"/>
      <c r="B38" s="56"/>
      <c r="C38" s="231" t="s">
        <v>107</v>
      </c>
      <c r="D38" s="227" t="s">
        <v>204</v>
      </c>
      <c r="E38" s="228" t="s">
        <v>144</v>
      </c>
      <c r="F38" s="228" t="s">
        <v>148</v>
      </c>
      <c r="G38" s="228"/>
      <c r="H38" s="228"/>
      <c r="I38" s="229"/>
      <c r="J38" s="230">
        <f>J39</f>
        <v>5754.4</v>
      </c>
      <c r="K38" s="365"/>
      <c r="L38" s="277"/>
      <c r="S38" s="216"/>
    </row>
    <row r="39" spans="1:12" ht="40.5" customHeight="1">
      <c r="A39" s="41"/>
      <c r="B39" s="56"/>
      <c r="C39" s="230" t="s">
        <v>37</v>
      </c>
      <c r="D39" s="227" t="s">
        <v>204</v>
      </c>
      <c r="E39" s="228" t="s">
        <v>144</v>
      </c>
      <c r="F39" s="228" t="s">
        <v>148</v>
      </c>
      <c r="G39" s="228" t="s">
        <v>172</v>
      </c>
      <c r="H39" s="228" t="s">
        <v>278</v>
      </c>
      <c r="I39" s="229"/>
      <c r="J39" s="230">
        <f>J40</f>
        <v>5754.4</v>
      </c>
      <c r="K39" s="365"/>
      <c r="L39" s="278"/>
    </row>
    <row r="40" spans="1:19" s="4" customFormat="1" ht="22.5" customHeight="1">
      <c r="A40" s="41"/>
      <c r="B40" s="56"/>
      <c r="C40" s="226" t="s">
        <v>349</v>
      </c>
      <c r="D40" s="227" t="s">
        <v>204</v>
      </c>
      <c r="E40" s="228" t="s">
        <v>144</v>
      </c>
      <c r="F40" s="228" t="s">
        <v>148</v>
      </c>
      <c r="G40" s="228" t="s">
        <v>187</v>
      </c>
      <c r="H40" s="228" t="s">
        <v>279</v>
      </c>
      <c r="I40" s="229"/>
      <c r="J40" s="230">
        <f>J41</f>
        <v>5754.4</v>
      </c>
      <c r="K40" s="365"/>
      <c r="L40" s="277"/>
      <c r="S40" s="216"/>
    </row>
    <row r="41" spans="1:19" s="4" customFormat="1" ht="22.5" customHeight="1">
      <c r="A41" s="41"/>
      <c r="B41" s="56"/>
      <c r="C41" s="226" t="s">
        <v>11</v>
      </c>
      <c r="D41" s="227" t="s">
        <v>204</v>
      </c>
      <c r="E41" s="228" t="s">
        <v>144</v>
      </c>
      <c r="F41" s="228" t="s">
        <v>148</v>
      </c>
      <c r="G41" s="228"/>
      <c r="H41" s="228" t="s">
        <v>283</v>
      </c>
      <c r="I41" s="229"/>
      <c r="J41" s="230">
        <f>J42+J49+J48</f>
        <v>5754.4</v>
      </c>
      <c r="K41" s="365"/>
      <c r="L41" s="277"/>
      <c r="S41" s="216"/>
    </row>
    <row r="42" spans="1:19" s="4" customFormat="1" ht="19.5" customHeight="1">
      <c r="A42" s="41"/>
      <c r="B42" s="56"/>
      <c r="C42" s="372" t="s">
        <v>10</v>
      </c>
      <c r="D42" s="227" t="s">
        <v>204</v>
      </c>
      <c r="E42" s="228" t="s">
        <v>144</v>
      </c>
      <c r="F42" s="228" t="s">
        <v>148</v>
      </c>
      <c r="G42" s="228"/>
      <c r="H42" s="228" t="s">
        <v>284</v>
      </c>
      <c r="I42" s="229"/>
      <c r="J42" s="241">
        <f>J43+J44+J46</f>
        <v>3950.8999999999996</v>
      </c>
      <c r="K42" s="365"/>
      <c r="L42" s="277"/>
      <c r="S42" s="216"/>
    </row>
    <row r="43" spans="1:19" s="4" customFormat="1" ht="58.5" customHeight="1">
      <c r="A43" s="41"/>
      <c r="B43" s="56"/>
      <c r="C43" s="230" t="s">
        <v>491</v>
      </c>
      <c r="D43" s="227" t="s">
        <v>204</v>
      </c>
      <c r="E43" s="228" t="s">
        <v>144</v>
      </c>
      <c r="F43" s="228" t="s">
        <v>148</v>
      </c>
      <c r="G43" s="228"/>
      <c r="H43" s="228" t="s">
        <v>284</v>
      </c>
      <c r="I43" s="229" t="s">
        <v>89</v>
      </c>
      <c r="J43" s="241">
        <v>3352.2</v>
      </c>
      <c r="K43" s="365"/>
      <c r="L43" s="277"/>
      <c r="S43" s="216"/>
    </row>
    <row r="44" spans="1:19" s="4" customFormat="1" ht="39" customHeight="1">
      <c r="A44" s="41"/>
      <c r="B44" s="56"/>
      <c r="C44" s="226" t="s">
        <v>311</v>
      </c>
      <c r="D44" s="227" t="s">
        <v>204</v>
      </c>
      <c r="E44" s="228" t="s">
        <v>144</v>
      </c>
      <c r="F44" s="228" t="s">
        <v>148</v>
      </c>
      <c r="G44" s="228"/>
      <c r="H44" s="228" t="s">
        <v>284</v>
      </c>
      <c r="I44" s="229" t="s">
        <v>90</v>
      </c>
      <c r="J44" s="372">
        <f>329.7+249</f>
        <v>578.7</v>
      </c>
      <c r="K44" s="365"/>
      <c r="L44" s="245"/>
      <c r="M44" s="482"/>
      <c r="N44" s="483"/>
      <c r="O44" s="483"/>
      <c r="P44" s="483"/>
      <c r="Q44" s="484"/>
      <c r="R44" s="484"/>
      <c r="S44" s="216"/>
    </row>
    <row r="45" spans="1:19" s="4" customFormat="1" ht="39" customHeight="1" hidden="1">
      <c r="A45" s="41"/>
      <c r="B45" s="56"/>
      <c r="C45" s="226" t="s">
        <v>412</v>
      </c>
      <c r="D45" s="227" t="s">
        <v>204</v>
      </c>
      <c r="E45" s="228" t="s">
        <v>144</v>
      </c>
      <c r="F45" s="228" t="s">
        <v>148</v>
      </c>
      <c r="G45" s="228"/>
      <c r="H45" s="228" t="s">
        <v>284</v>
      </c>
      <c r="I45" s="229" t="s">
        <v>411</v>
      </c>
      <c r="J45" s="372"/>
      <c r="K45" s="365"/>
      <c r="L45" s="245"/>
      <c r="M45" s="411"/>
      <c r="N45" s="407"/>
      <c r="O45" s="407"/>
      <c r="P45" s="407"/>
      <c r="Q45" s="408"/>
      <c r="R45" s="408"/>
      <c r="S45" s="216"/>
    </row>
    <row r="46" spans="1:19" s="4" customFormat="1" ht="18.75" customHeight="1">
      <c r="A46" s="41"/>
      <c r="B46" s="56"/>
      <c r="C46" s="226" t="s">
        <v>93</v>
      </c>
      <c r="D46" s="227" t="s">
        <v>204</v>
      </c>
      <c r="E46" s="228" t="s">
        <v>144</v>
      </c>
      <c r="F46" s="228" t="s">
        <v>148</v>
      </c>
      <c r="G46" s="228"/>
      <c r="H46" s="228" t="s">
        <v>284</v>
      </c>
      <c r="I46" s="229" t="s">
        <v>92</v>
      </c>
      <c r="J46" s="372">
        <v>20</v>
      </c>
      <c r="K46" s="365"/>
      <c r="L46" s="277"/>
      <c r="S46" s="216"/>
    </row>
    <row r="47" spans="1:19" s="4" customFormat="1" ht="18.75" customHeight="1">
      <c r="A47" s="41"/>
      <c r="B47" s="56"/>
      <c r="C47" s="226" t="s">
        <v>525</v>
      </c>
      <c r="D47" s="227" t="s">
        <v>204</v>
      </c>
      <c r="E47" s="228" t="s">
        <v>144</v>
      </c>
      <c r="F47" s="228" t="s">
        <v>148</v>
      </c>
      <c r="G47" s="228"/>
      <c r="H47" s="228" t="s">
        <v>526</v>
      </c>
      <c r="I47" s="229"/>
      <c r="J47" s="372">
        <f>J48</f>
        <v>1799.7</v>
      </c>
      <c r="K47" s="365"/>
      <c r="L47" s="277"/>
      <c r="S47" s="216"/>
    </row>
    <row r="48" spans="1:12" ht="18.75" customHeight="1">
      <c r="A48" s="41"/>
      <c r="B48" s="56"/>
      <c r="C48" s="226" t="s">
        <v>311</v>
      </c>
      <c r="D48" s="227" t="s">
        <v>204</v>
      </c>
      <c r="E48" s="228" t="s">
        <v>144</v>
      </c>
      <c r="F48" s="228" t="s">
        <v>148</v>
      </c>
      <c r="G48" s="228"/>
      <c r="H48" s="228" t="s">
        <v>526</v>
      </c>
      <c r="I48" s="229" t="s">
        <v>90</v>
      </c>
      <c r="J48" s="372">
        <f>474.7+30+2+1100+193</f>
        <v>1799.7</v>
      </c>
      <c r="K48" s="365"/>
      <c r="L48" s="278"/>
    </row>
    <row r="49" spans="1:12" ht="37.5" customHeight="1">
      <c r="A49" s="41"/>
      <c r="B49" s="56"/>
      <c r="C49" s="230" t="s">
        <v>112</v>
      </c>
      <c r="D49" s="227" t="s">
        <v>204</v>
      </c>
      <c r="E49" s="228" t="s">
        <v>144</v>
      </c>
      <c r="F49" s="228" t="s">
        <v>148</v>
      </c>
      <c r="G49" s="228"/>
      <c r="H49" s="228" t="s">
        <v>285</v>
      </c>
      <c r="I49" s="228"/>
      <c r="J49" s="230">
        <f>J50</f>
        <v>3.8</v>
      </c>
      <c r="K49" s="365"/>
      <c r="L49" s="278"/>
    </row>
    <row r="50" spans="1:12" ht="37.5" customHeight="1">
      <c r="A50" s="41"/>
      <c r="B50" s="56"/>
      <c r="C50" s="226" t="s">
        <v>311</v>
      </c>
      <c r="D50" s="227" t="s">
        <v>204</v>
      </c>
      <c r="E50" s="228" t="s">
        <v>144</v>
      </c>
      <c r="F50" s="228" t="s">
        <v>148</v>
      </c>
      <c r="G50" s="228"/>
      <c r="H50" s="228" t="s">
        <v>285</v>
      </c>
      <c r="I50" s="228" t="s">
        <v>90</v>
      </c>
      <c r="J50" s="230">
        <v>3.8</v>
      </c>
      <c r="K50" s="365"/>
      <c r="L50" s="278"/>
    </row>
    <row r="51" spans="1:12" ht="37.5" customHeight="1">
      <c r="A51" s="41"/>
      <c r="B51" s="56"/>
      <c r="C51" s="226" t="s">
        <v>149</v>
      </c>
      <c r="D51" s="227" t="s">
        <v>204</v>
      </c>
      <c r="E51" s="228" t="s">
        <v>144</v>
      </c>
      <c r="F51" s="228" t="s">
        <v>137</v>
      </c>
      <c r="G51" s="228"/>
      <c r="H51" s="228"/>
      <c r="I51" s="228"/>
      <c r="J51" s="230">
        <f>J52</f>
        <v>26.7</v>
      </c>
      <c r="K51" s="365"/>
      <c r="L51" s="278"/>
    </row>
    <row r="52" spans="1:12" ht="37.5" customHeight="1">
      <c r="A52" s="41"/>
      <c r="B52" s="56"/>
      <c r="C52" s="230" t="s">
        <v>37</v>
      </c>
      <c r="D52" s="227" t="s">
        <v>204</v>
      </c>
      <c r="E52" s="228" t="s">
        <v>144</v>
      </c>
      <c r="F52" s="228" t="s">
        <v>137</v>
      </c>
      <c r="G52" s="228"/>
      <c r="H52" s="228" t="s">
        <v>278</v>
      </c>
      <c r="I52" s="228"/>
      <c r="J52" s="230">
        <f>J53</f>
        <v>26.7</v>
      </c>
      <c r="K52" s="365"/>
      <c r="L52" s="278"/>
    </row>
    <row r="53" spans="1:12" ht="22.5" customHeight="1">
      <c r="A53" s="41"/>
      <c r="B53" s="56"/>
      <c r="C53" s="226" t="s">
        <v>349</v>
      </c>
      <c r="D53" s="227" t="s">
        <v>204</v>
      </c>
      <c r="E53" s="228" t="s">
        <v>144</v>
      </c>
      <c r="F53" s="228" t="s">
        <v>137</v>
      </c>
      <c r="G53" s="228"/>
      <c r="H53" s="228" t="s">
        <v>279</v>
      </c>
      <c r="I53" s="228"/>
      <c r="J53" s="230">
        <f>J54</f>
        <v>26.7</v>
      </c>
      <c r="K53" s="365"/>
      <c r="L53" s="278"/>
    </row>
    <row r="54" spans="1:12" ht="40.5" customHeight="1">
      <c r="A54" s="41"/>
      <c r="B54" s="56"/>
      <c r="C54" s="226" t="s">
        <v>365</v>
      </c>
      <c r="D54" s="227" t="s">
        <v>204</v>
      </c>
      <c r="E54" s="228" t="s">
        <v>144</v>
      </c>
      <c r="F54" s="228" t="s">
        <v>137</v>
      </c>
      <c r="G54" s="228"/>
      <c r="H54" s="228" t="s">
        <v>364</v>
      </c>
      <c r="I54" s="228"/>
      <c r="J54" s="230">
        <f>J55</f>
        <v>26.7</v>
      </c>
      <c r="K54" s="365"/>
      <c r="L54" s="278"/>
    </row>
    <row r="55" spans="1:12" ht="39" customHeight="1">
      <c r="A55" s="41"/>
      <c r="B55" s="56"/>
      <c r="C55" s="226" t="s">
        <v>372</v>
      </c>
      <c r="D55" s="227" t="s">
        <v>204</v>
      </c>
      <c r="E55" s="228" t="s">
        <v>144</v>
      </c>
      <c r="F55" s="228" t="s">
        <v>137</v>
      </c>
      <c r="G55" s="228"/>
      <c r="H55" s="228" t="s">
        <v>366</v>
      </c>
      <c r="I55" s="228"/>
      <c r="J55" s="230">
        <f>J56</f>
        <v>26.7</v>
      </c>
      <c r="K55" s="365"/>
      <c r="L55" s="278"/>
    </row>
    <row r="56" spans="1:19" ht="22.5" customHeight="1">
      <c r="A56" s="41"/>
      <c r="B56" s="56"/>
      <c r="C56" s="226" t="s">
        <v>95</v>
      </c>
      <c r="D56" s="227" t="s">
        <v>204</v>
      </c>
      <c r="E56" s="228" t="s">
        <v>144</v>
      </c>
      <c r="F56" s="228" t="s">
        <v>137</v>
      </c>
      <c r="G56" s="228"/>
      <c r="H56" s="228" t="s">
        <v>366</v>
      </c>
      <c r="I56" s="228" t="s">
        <v>94</v>
      </c>
      <c r="J56" s="230">
        <v>26.7</v>
      </c>
      <c r="K56" s="365"/>
      <c r="L56" s="278"/>
      <c r="S56" s="294"/>
    </row>
    <row r="57" spans="1:19" ht="19.5" customHeight="1" hidden="1">
      <c r="A57" s="41"/>
      <c r="B57" s="56"/>
      <c r="C57" s="349" t="s">
        <v>12</v>
      </c>
      <c r="D57" s="227" t="s">
        <v>204</v>
      </c>
      <c r="E57" s="228" t="s">
        <v>144</v>
      </c>
      <c r="F57" s="228" t="s">
        <v>8</v>
      </c>
      <c r="G57" s="228"/>
      <c r="H57" s="228"/>
      <c r="I57" s="229"/>
      <c r="J57" s="274">
        <f>J58</f>
        <v>0</v>
      </c>
      <c r="K57" s="365"/>
      <c r="L57" s="278"/>
      <c r="S57" s="294"/>
    </row>
    <row r="58" spans="1:19" ht="36.75" customHeight="1" hidden="1">
      <c r="A58" s="41"/>
      <c r="B58" s="56"/>
      <c r="C58" s="230" t="s">
        <v>37</v>
      </c>
      <c r="D58" s="227" t="s">
        <v>204</v>
      </c>
      <c r="E58" s="228" t="s">
        <v>144</v>
      </c>
      <c r="F58" s="228" t="s">
        <v>8</v>
      </c>
      <c r="G58" s="228"/>
      <c r="H58" s="228" t="s">
        <v>278</v>
      </c>
      <c r="I58" s="229"/>
      <c r="J58" s="274">
        <f>J59</f>
        <v>0</v>
      </c>
      <c r="K58" s="365"/>
      <c r="L58" s="278"/>
      <c r="S58" s="294"/>
    </row>
    <row r="59" spans="1:19" ht="18.75" customHeight="1" hidden="1">
      <c r="A59" s="41"/>
      <c r="B59" s="56"/>
      <c r="C59" s="226" t="s">
        <v>349</v>
      </c>
      <c r="D59" s="227" t="s">
        <v>204</v>
      </c>
      <c r="E59" s="228" t="s">
        <v>144</v>
      </c>
      <c r="F59" s="228" t="s">
        <v>8</v>
      </c>
      <c r="G59" s="228"/>
      <c r="H59" s="228" t="s">
        <v>279</v>
      </c>
      <c r="I59" s="229"/>
      <c r="J59" s="274">
        <f>J60</f>
        <v>0</v>
      </c>
      <c r="K59" s="365"/>
      <c r="L59" s="278"/>
      <c r="S59" s="294"/>
    </row>
    <row r="60" spans="1:19" ht="21" customHeight="1" hidden="1">
      <c r="A60" s="41"/>
      <c r="B60" s="56"/>
      <c r="C60" s="226" t="s">
        <v>353</v>
      </c>
      <c r="D60" s="227" t="s">
        <v>204</v>
      </c>
      <c r="E60" s="228" t="s">
        <v>144</v>
      </c>
      <c r="F60" s="228" t="s">
        <v>8</v>
      </c>
      <c r="G60" s="228"/>
      <c r="H60" s="228" t="s">
        <v>352</v>
      </c>
      <c r="I60" s="229"/>
      <c r="J60" s="274">
        <f>J61</f>
        <v>0</v>
      </c>
      <c r="K60" s="365"/>
      <c r="L60" s="278"/>
      <c r="S60" s="294"/>
    </row>
    <row r="61" spans="1:19" ht="21" customHeight="1" hidden="1">
      <c r="A61" s="41"/>
      <c r="B61" s="56"/>
      <c r="C61" s="226" t="s">
        <v>387</v>
      </c>
      <c r="D61" s="227" t="s">
        <v>204</v>
      </c>
      <c r="E61" s="228" t="s">
        <v>144</v>
      </c>
      <c r="F61" s="228" t="s">
        <v>8</v>
      </c>
      <c r="G61" s="228"/>
      <c r="H61" s="228" t="s">
        <v>386</v>
      </c>
      <c r="I61" s="229"/>
      <c r="J61" s="274">
        <f>J62</f>
        <v>0</v>
      </c>
      <c r="K61" s="365"/>
      <c r="L61" s="278"/>
      <c r="S61" s="294"/>
    </row>
    <row r="62" spans="1:19" ht="21" customHeight="1" hidden="1">
      <c r="A62" s="41"/>
      <c r="B62" s="56"/>
      <c r="C62" s="226" t="s">
        <v>93</v>
      </c>
      <c r="D62" s="227" t="s">
        <v>204</v>
      </c>
      <c r="E62" s="228" t="s">
        <v>144</v>
      </c>
      <c r="F62" s="228" t="s">
        <v>8</v>
      </c>
      <c r="G62" s="228"/>
      <c r="H62" s="228" t="s">
        <v>386</v>
      </c>
      <c r="I62" s="229" t="s">
        <v>92</v>
      </c>
      <c r="J62" s="274">
        <v>0</v>
      </c>
      <c r="K62" s="365"/>
      <c r="L62" s="278"/>
      <c r="S62" s="294"/>
    </row>
    <row r="63" spans="1:19" ht="20.25" customHeight="1">
      <c r="A63" s="41"/>
      <c r="B63" s="56"/>
      <c r="C63" s="273" t="s">
        <v>177</v>
      </c>
      <c r="D63" s="227" t="s">
        <v>204</v>
      </c>
      <c r="E63" s="228" t="s">
        <v>144</v>
      </c>
      <c r="F63" s="228" t="s">
        <v>138</v>
      </c>
      <c r="G63" s="228"/>
      <c r="H63" s="228"/>
      <c r="I63" s="229"/>
      <c r="J63" s="274">
        <f>J64</f>
        <v>30</v>
      </c>
      <c r="K63" s="365"/>
      <c r="L63" s="278"/>
      <c r="S63" s="294"/>
    </row>
    <row r="64" spans="1:12" ht="23.25" customHeight="1">
      <c r="A64" s="41"/>
      <c r="B64" s="56"/>
      <c r="C64" s="381" t="s">
        <v>489</v>
      </c>
      <c r="D64" s="227" t="s">
        <v>204</v>
      </c>
      <c r="E64" s="228" t="s">
        <v>144</v>
      </c>
      <c r="F64" s="228" t="s">
        <v>138</v>
      </c>
      <c r="G64" s="228" t="s">
        <v>151</v>
      </c>
      <c r="H64" s="228" t="s">
        <v>307</v>
      </c>
      <c r="I64" s="229"/>
      <c r="J64" s="274">
        <f>J65</f>
        <v>30</v>
      </c>
      <c r="K64" s="365"/>
      <c r="L64" s="278"/>
    </row>
    <row r="65" spans="1:12" ht="18.75" customHeight="1">
      <c r="A65" s="41"/>
      <c r="B65" s="56"/>
      <c r="C65" s="382" t="s">
        <v>490</v>
      </c>
      <c r="D65" s="227" t="s">
        <v>204</v>
      </c>
      <c r="E65" s="228" t="s">
        <v>144</v>
      </c>
      <c r="F65" s="228" t="s">
        <v>138</v>
      </c>
      <c r="G65" s="228" t="s">
        <v>152</v>
      </c>
      <c r="H65" s="228" t="s">
        <v>308</v>
      </c>
      <c r="I65" s="229"/>
      <c r="J65" s="383">
        <f>J66</f>
        <v>30</v>
      </c>
      <c r="K65" s="365"/>
      <c r="L65" s="278"/>
    </row>
    <row r="66" spans="1:12" ht="17.25" customHeight="1" hidden="1">
      <c r="A66" s="41"/>
      <c r="B66" s="56"/>
      <c r="C66" s="382" t="s">
        <v>177</v>
      </c>
      <c r="D66" s="227" t="s">
        <v>204</v>
      </c>
      <c r="E66" s="228" t="s">
        <v>144</v>
      </c>
      <c r="F66" s="228" t="s">
        <v>138</v>
      </c>
      <c r="G66" s="228"/>
      <c r="H66" s="228" t="s">
        <v>309</v>
      </c>
      <c r="I66" s="229"/>
      <c r="J66" s="383">
        <f>J67</f>
        <v>30</v>
      </c>
      <c r="K66" s="365"/>
      <c r="L66" s="278"/>
    </row>
    <row r="67" spans="1:12" ht="22.5" customHeight="1">
      <c r="A67" s="41"/>
      <c r="B67" s="56"/>
      <c r="C67" s="231" t="s">
        <v>504</v>
      </c>
      <c r="D67" s="227" t="s">
        <v>204</v>
      </c>
      <c r="E67" s="228" t="s">
        <v>144</v>
      </c>
      <c r="F67" s="228" t="s">
        <v>138</v>
      </c>
      <c r="G67" s="228"/>
      <c r="H67" s="228" t="s">
        <v>503</v>
      </c>
      <c r="I67" s="229"/>
      <c r="J67" s="274">
        <f>J68</f>
        <v>30</v>
      </c>
      <c r="K67" s="365"/>
      <c r="L67" s="278"/>
    </row>
    <row r="68" spans="1:12" ht="19.5" customHeight="1">
      <c r="A68" s="41"/>
      <c r="B68" s="56"/>
      <c r="C68" s="226" t="s">
        <v>93</v>
      </c>
      <c r="D68" s="227" t="s">
        <v>204</v>
      </c>
      <c r="E68" s="228" t="s">
        <v>144</v>
      </c>
      <c r="F68" s="228" t="s">
        <v>138</v>
      </c>
      <c r="G68" s="228"/>
      <c r="H68" s="228" t="s">
        <v>503</v>
      </c>
      <c r="I68" s="229" t="s">
        <v>92</v>
      </c>
      <c r="J68" s="274">
        <v>30</v>
      </c>
      <c r="K68" s="365"/>
      <c r="L68" s="278"/>
    </row>
    <row r="69" spans="1:12" ht="19.5" customHeight="1">
      <c r="A69" s="41"/>
      <c r="B69" s="56"/>
      <c r="C69" s="226" t="s">
        <v>178</v>
      </c>
      <c r="D69" s="227" t="s">
        <v>204</v>
      </c>
      <c r="E69" s="228" t="s">
        <v>144</v>
      </c>
      <c r="F69" s="228" t="s">
        <v>153</v>
      </c>
      <c r="G69" s="228"/>
      <c r="H69" s="228"/>
      <c r="I69" s="228"/>
      <c r="J69" s="274">
        <f>J70+J78</f>
        <v>551</v>
      </c>
      <c r="K69" s="365"/>
      <c r="L69" s="278"/>
    </row>
    <row r="70" spans="1:12" ht="36.75" customHeight="1">
      <c r="A70" s="41"/>
      <c r="B70" s="56"/>
      <c r="C70" s="384" t="s">
        <v>39</v>
      </c>
      <c r="D70" s="227" t="s">
        <v>204</v>
      </c>
      <c r="E70" s="228" t="s">
        <v>144</v>
      </c>
      <c r="F70" s="228" t="s">
        <v>153</v>
      </c>
      <c r="G70" s="228" t="s">
        <v>156</v>
      </c>
      <c r="H70" s="228" t="s">
        <v>250</v>
      </c>
      <c r="I70" s="293"/>
      <c r="J70" s="274">
        <f>J71</f>
        <v>35</v>
      </c>
      <c r="K70" s="365"/>
      <c r="L70" s="278"/>
    </row>
    <row r="71" spans="1:12" ht="18.75">
      <c r="A71" s="41"/>
      <c r="B71" s="56"/>
      <c r="C71" s="226" t="s">
        <v>349</v>
      </c>
      <c r="D71" s="227" t="s">
        <v>204</v>
      </c>
      <c r="E71" s="228" t="s">
        <v>144</v>
      </c>
      <c r="F71" s="228" t="s">
        <v>153</v>
      </c>
      <c r="G71" s="228" t="s">
        <v>157</v>
      </c>
      <c r="H71" s="228" t="s">
        <v>251</v>
      </c>
      <c r="I71" s="293"/>
      <c r="J71" s="383">
        <f>J72+J75+J77</f>
        <v>35</v>
      </c>
      <c r="K71" s="365"/>
      <c r="L71" s="278"/>
    </row>
    <row r="72" spans="1:12" ht="56.25">
      <c r="A72" s="41"/>
      <c r="B72" s="56"/>
      <c r="C72" s="382" t="s">
        <v>274</v>
      </c>
      <c r="D72" s="227" t="s">
        <v>204</v>
      </c>
      <c r="E72" s="228" t="s">
        <v>144</v>
      </c>
      <c r="F72" s="228" t="s">
        <v>153</v>
      </c>
      <c r="G72" s="228"/>
      <c r="H72" s="228" t="s">
        <v>252</v>
      </c>
      <c r="I72" s="293"/>
      <c r="J72" s="256">
        <f>J73</f>
        <v>35</v>
      </c>
      <c r="K72" s="365"/>
      <c r="L72" s="278"/>
    </row>
    <row r="73" spans="1:19" ht="22.5" customHeight="1">
      <c r="A73" s="41"/>
      <c r="B73" s="56"/>
      <c r="C73" s="226" t="s">
        <v>343</v>
      </c>
      <c r="D73" s="227" t="s">
        <v>204</v>
      </c>
      <c r="E73" s="228" t="s">
        <v>144</v>
      </c>
      <c r="F73" s="228" t="s">
        <v>153</v>
      </c>
      <c r="G73" s="228"/>
      <c r="H73" s="228" t="s">
        <v>518</v>
      </c>
      <c r="I73" s="293"/>
      <c r="J73" s="274">
        <f>J74</f>
        <v>35</v>
      </c>
      <c r="K73" s="365"/>
      <c r="L73" s="278"/>
      <c r="S73" s="294"/>
    </row>
    <row r="74" spans="1:19" ht="39.75" customHeight="1">
      <c r="A74" s="41"/>
      <c r="B74" s="56"/>
      <c r="C74" s="226" t="s">
        <v>311</v>
      </c>
      <c r="D74" s="227" t="s">
        <v>204</v>
      </c>
      <c r="E74" s="228" t="s">
        <v>144</v>
      </c>
      <c r="F74" s="228" t="s">
        <v>153</v>
      </c>
      <c r="G74" s="228"/>
      <c r="H74" s="228" t="s">
        <v>518</v>
      </c>
      <c r="I74" s="293" t="s">
        <v>90</v>
      </c>
      <c r="J74" s="274">
        <f>105-70</f>
        <v>35</v>
      </c>
      <c r="K74" s="365"/>
      <c r="L74" s="278"/>
      <c r="S74" s="294"/>
    </row>
    <row r="75" spans="1:19" ht="27" customHeight="1" hidden="1">
      <c r="A75" s="41"/>
      <c r="B75" s="56"/>
      <c r="C75" s="226" t="s">
        <v>436</v>
      </c>
      <c r="D75" s="227" t="s">
        <v>204</v>
      </c>
      <c r="E75" s="228" t="s">
        <v>144</v>
      </c>
      <c r="F75" s="228" t="s">
        <v>153</v>
      </c>
      <c r="G75" s="228"/>
      <c r="H75" s="228" t="s">
        <v>471</v>
      </c>
      <c r="I75" s="293"/>
      <c r="J75" s="274">
        <v>0</v>
      </c>
      <c r="K75" s="365"/>
      <c r="L75" s="278"/>
      <c r="S75" s="294"/>
    </row>
    <row r="76" spans="1:19" ht="45" customHeight="1" hidden="1">
      <c r="A76" s="41"/>
      <c r="B76" s="56"/>
      <c r="C76" s="226" t="s">
        <v>343</v>
      </c>
      <c r="D76" s="227" t="s">
        <v>204</v>
      </c>
      <c r="E76" s="228" t="s">
        <v>144</v>
      </c>
      <c r="F76" s="228" t="s">
        <v>153</v>
      </c>
      <c r="G76" s="228"/>
      <c r="H76" s="228" t="s">
        <v>470</v>
      </c>
      <c r="I76" s="293"/>
      <c r="J76" s="274">
        <f>J77</f>
        <v>0</v>
      </c>
      <c r="K76" s="365"/>
      <c r="L76" s="278"/>
      <c r="S76" s="294"/>
    </row>
    <row r="77" spans="1:19" ht="39.75" customHeight="1" hidden="1">
      <c r="A77" s="41"/>
      <c r="B77" s="56"/>
      <c r="C77" s="226" t="s">
        <v>412</v>
      </c>
      <c r="D77" s="227" t="s">
        <v>204</v>
      </c>
      <c r="E77" s="228" t="s">
        <v>144</v>
      </c>
      <c r="F77" s="228" t="s">
        <v>153</v>
      </c>
      <c r="G77" s="228"/>
      <c r="H77" s="228" t="s">
        <v>470</v>
      </c>
      <c r="I77" s="293" t="s">
        <v>411</v>
      </c>
      <c r="J77" s="274">
        <v>0</v>
      </c>
      <c r="K77" s="365"/>
      <c r="L77" s="278"/>
      <c r="S77" s="294"/>
    </row>
    <row r="78" spans="1:19" ht="40.5" customHeight="1">
      <c r="A78" s="41"/>
      <c r="B78" s="56"/>
      <c r="C78" s="226" t="s">
        <v>37</v>
      </c>
      <c r="D78" s="227" t="s">
        <v>204</v>
      </c>
      <c r="E78" s="228" t="s">
        <v>144</v>
      </c>
      <c r="F78" s="228" t="s">
        <v>153</v>
      </c>
      <c r="G78" s="229" t="s">
        <v>206</v>
      </c>
      <c r="H78" s="228" t="s">
        <v>278</v>
      </c>
      <c r="I78" s="229"/>
      <c r="J78" s="274">
        <f>J80</f>
        <v>516</v>
      </c>
      <c r="K78" s="365"/>
      <c r="L78" s="278"/>
      <c r="S78" s="294"/>
    </row>
    <row r="79" spans="1:12" ht="37.5" hidden="1">
      <c r="A79" s="41"/>
      <c r="B79" s="56"/>
      <c r="C79" s="385" t="s">
        <v>207</v>
      </c>
      <c r="D79" s="227" t="s">
        <v>204</v>
      </c>
      <c r="E79" s="228" t="s">
        <v>144</v>
      </c>
      <c r="F79" s="228" t="s">
        <v>153</v>
      </c>
      <c r="G79" s="229" t="s">
        <v>208</v>
      </c>
      <c r="H79" s="228"/>
      <c r="I79" s="229" t="s">
        <v>14</v>
      </c>
      <c r="J79" s="274"/>
      <c r="K79" s="365"/>
      <c r="L79" s="278"/>
    </row>
    <row r="80" spans="1:12" ht="24" customHeight="1">
      <c r="A80" s="41"/>
      <c r="B80" s="56"/>
      <c r="C80" s="226" t="s">
        <v>349</v>
      </c>
      <c r="D80" s="227" t="s">
        <v>204</v>
      </c>
      <c r="E80" s="228" t="s">
        <v>144</v>
      </c>
      <c r="F80" s="228" t="s">
        <v>153</v>
      </c>
      <c r="G80" s="229" t="s">
        <v>1</v>
      </c>
      <c r="H80" s="228" t="s">
        <v>279</v>
      </c>
      <c r="I80" s="229"/>
      <c r="J80" s="274">
        <f>J81+J90</f>
        <v>516</v>
      </c>
      <c r="K80" s="365"/>
      <c r="L80" s="278"/>
    </row>
    <row r="81" spans="1:12" ht="24" customHeight="1">
      <c r="A81" s="41"/>
      <c r="B81" s="56"/>
      <c r="C81" s="226" t="s">
        <v>11</v>
      </c>
      <c r="D81" s="227" t="s">
        <v>204</v>
      </c>
      <c r="E81" s="228" t="s">
        <v>144</v>
      </c>
      <c r="F81" s="228" t="s">
        <v>153</v>
      </c>
      <c r="G81" s="229"/>
      <c r="H81" s="228" t="s">
        <v>283</v>
      </c>
      <c r="I81" s="229"/>
      <c r="J81" s="274">
        <f>J84+J82+J89</f>
        <v>496</v>
      </c>
      <c r="K81" s="365"/>
      <c r="L81" s="278"/>
    </row>
    <row r="82" spans="1:12" ht="40.5" customHeight="1">
      <c r="A82" s="41"/>
      <c r="B82" s="56"/>
      <c r="C82" s="226" t="s">
        <v>380</v>
      </c>
      <c r="D82" s="227" t="s">
        <v>204</v>
      </c>
      <c r="E82" s="228" t="s">
        <v>144</v>
      </c>
      <c r="F82" s="228" t="s">
        <v>153</v>
      </c>
      <c r="G82" s="229"/>
      <c r="H82" s="228" t="s">
        <v>333</v>
      </c>
      <c r="I82" s="229"/>
      <c r="J82" s="274">
        <f>J83</f>
        <v>295.2</v>
      </c>
      <c r="K82" s="365"/>
      <c r="L82" s="278"/>
    </row>
    <row r="83" spans="1:12" ht="37.5" customHeight="1">
      <c r="A83" s="41"/>
      <c r="B83" s="56"/>
      <c r="C83" s="226" t="s">
        <v>311</v>
      </c>
      <c r="D83" s="227" t="s">
        <v>204</v>
      </c>
      <c r="E83" s="228" t="s">
        <v>144</v>
      </c>
      <c r="F83" s="228" t="s">
        <v>153</v>
      </c>
      <c r="G83" s="229"/>
      <c r="H83" s="228" t="s">
        <v>333</v>
      </c>
      <c r="I83" s="229" t="s">
        <v>90</v>
      </c>
      <c r="J83" s="274">
        <f>220+30-11.7+56.9</f>
        <v>295.2</v>
      </c>
      <c r="K83" s="365" t="s">
        <v>556</v>
      </c>
      <c r="L83" s="279"/>
    </row>
    <row r="84" spans="1:12" ht="37.5">
      <c r="A84" s="41"/>
      <c r="B84" s="56"/>
      <c r="C84" s="386" t="s">
        <v>116</v>
      </c>
      <c r="D84" s="227" t="s">
        <v>204</v>
      </c>
      <c r="E84" s="228" t="s">
        <v>144</v>
      </c>
      <c r="F84" s="228" t="s">
        <v>153</v>
      </c>
      <c r="G84" s="229" t="s">
        <v>211</v>
      </c>
      <c r="H84" s="228" t="s">
        <v>289</v>
      </c>
      <c r="I84" s="229"/>
      <c r="J84" s="274">
        <f>J85</f>
        <v>24.80000000000001</v>
      </c>
      <c r="K84" s="365"/>
      <c r="L84" s="278"/>
    </row>
    <row r="85" spans="1:12" ht="38.25" customHeight="1">
      <c r="A85" s="41"/>
      <c r="B85" s="56"/>
      <c r="C85" s="226" t="s">
        <v>311</v>
      </c>
      <c r="D85" s="227" t="s">
        <v>204</v>
      </c>
      <c r="E85" s="228" t="s">
        <v>144</v>
      </c>
      <c r="F85" s="228" t="s">
        <v>153</v>
      </c>
      <c r="G85" s="229" t="s">
        <v>222</v>
      </c>
      <c r="H85" s="228" t="s">
        <v>289</v>
      </c>
      <c r="I85" s="229" t="s">
        <v>90</v>
      </c>
      <c r="J85" s="274">
        <f>58.1+2.7+15-51</f>
        <v>24.80000000000001</v>
      </c>
      <c r="K85" s="365"/>
      <c r="L85" s="278"/>
    </row>
    <row r="86" spans="1:12" ht="18.75" hidden="1">
      <c r="A86" s="41"/>
      <c r="B86" s="56"/>
      <c r="C86" s="386" t="s">
        <v>197</v>
      </c>
      <c r="D86" s="387" t="s">
        <v>204</v>
      </c>
      <c r="E86" s="229" t="s">
        <v>144</v>
      </c>
      <c r="F86" s="229" t="s">
        <v>153</v>
      </c>
      <c r="G86" s="229" t="s">
        <v>222</v>
      </c>
      <c r="H86" s="228" t="s">
        <v>196</v>
      </c>
      <c r="I86" s="229"/>
      <c r="J86" s="274"/>
      <c r="K86" s="365"/>
      <c r="L86" s="278"/>
    </row>
    <row r="87" spans="1:12" ht="18.75" hidden="1">
      <c r="A87" s="41"/>
      <c r="B87" s="56"/>
      <c r="C87" s="386" t="s">
        <v>287</v>
      </c>
      <c r="D87" s="387" t="s">
        <v>204</v>
      </c>
      <c r="E87" s="229" t="s">
        <v>144</v>
      </c>
      <c r="F87" s="229" t="s">
        <v>153</v>
      </c>
      <c r="G87" s="229"/>
      <c r="H87" s="228" t="s">
        <v>286</v>
      </c>
      <c r="I87" s="229"/>
      <c r="J87" s="274">
        <f>J88</f>
        <v>175.99999999999997</v>
      </c>
      <c r="K87" s="365"/>
      <c r="L87" s="278"/>
    </row>
    <row r="88" spans="1:12" ht="42" customHeight="1">
      <c r="A88" s="41"/>
      <c r="B88" s="56"/>
      <c r="C88" s="386" t="s">
        <v>516</v>
      </c>
      <c r="D88" s="227" t="s">
        <v>204</v>
      </c>
      <c r="E88" s="228" t="s">
        <v>144</v>
      </c>
      <c r="F88" s="228" t="s">
        <v>153</v>
      </c>
      <c r="G88" s="229" t="s">
        <v>1</v>
      </c>
      <c r="H88" s="228" t="s">
        <v>515</v>
      </c>
      <c r="I88" s="229"/>
      <c r="J88" s="274">
        <f>J89</f>
        <v>175.99999999999997</v>
      </c>
      <c r="K88" s="365"/>
      <c r="L88" s="278"/>
    </row>
    <row r="89" spans="1:12" ht="37.5" customHeight="1">
      <c r="A89" s="41"/>
      <c r="B89" s="56"/>
      <c r="C89" s="226" t="s">
        <v>311</v>
      </c>
      <c r="D89" s="227" t="s">
        <v>204</v>
      </c>
      <c r="E89" s="228" t="s">
        <v>144</v>
      </c>
      <c r="F89" s="228" t="s">
        <v>153</v>
      </c>
      <c r="G89" s="229" t="s">
        <v>1</v>
      </c>
      <c r="H89" s="228" t="s">
        <v>515</v>
      </c>
      <c r="I89" s="229" t="s">
        <v>90</v>
      </c>
      <c r="J89" s="274">
        <f>78.9+200-91-11.9</f>
        <v>175.99999999999997</v>
      </c>
      <c r="K89" s="365" t="s">
        <v>555</v>
      </c>
      <c r="L89" s="278"/>
    </row>
    <row r="90" spans="1:12" ht="39.75" customHeight="1">
      <c r="A90" s="41"/>
      <c r="B90" s="56"/>
      <c r="C90" s="226" t="s">
        <v>336</v>
      </c>
      <c r="D90" s="227" t="s">
        <v>204</v>
      </c>
      <c r="E90" s="228" t="s">
        <v>144</v>
      </c>
      <c r="F90" s="228" t="s">
        <v>153</v>
      </c>
      <c r="G90" s="229"/>
      <c r="H90" s="228" t="s">
        <v>334</v>
      </c>
      <c r="I90" s="229"/>
      <c r="J90" s="274">
        <f>J91</f>
        <v>20</v>
      </c>
      <c r="K90" s="365"/>
      <c r="L90" s="280"/>
    </row>
    <row r="91" spans="1:12" ht="22.5" customHeight="1">
      <c r="A91" s="41"/>
      <c r="B91" s="56"/>
      <c r="C91" s="382" t="s">
        <v>337</v>
      </c>
      <c r="D91" s="227" t="s">
        <v>204</v>
      </c>
      <c r="E91" s="228" t="s">
        <v>144</v>
      </c>
      <c r="F91" s="228" t="s">
        <v>153</v>
      </c>
      <c r="G91" s="228"/>
      <c r="H91" s="228" t="s">
        <v>335</v>
      </c>
      <c r="I91" s="229"/>
      <c r="J91" s="383">
        <f>J92</f>
        <v>20</v>
      </c>
      <c r="K91" s="365"/>
      <c r="L91" s="278"/>
    </row>
    <row r="92" spans="1:12" ht="40.5" customHeight="1">
      <c r="A92" s="41"/>
      <c r="B92" s="56"/>
      <c r="C92" s="226" t="s">
        <v>311</v>
      </c>
      <c r="D92" s="227" t="s">
        <v>204</v>
      </c>
      <c r="E92" s="228" t="s">
        <v>144</v>
      </c>
      <c r="F92" s="228" t="s">
        <v>153</v>
      </c>
      <c r="G92" s="228" t="s">
        <v>222</v>
      </c>
      <c r="H92" s="228" t="s">
        <v>335</v>
      </c>
      <c r="I92" s="229" t="s">
        <v>90</v>
      </c>
      <c r="J92" s="256">
        <f>40-20</f>
        <v>20</v>
      </c>
      <c r="K92" s="365"/>
      <c r="L92" s="278"/>
    </row>
    <row r="93" spans="1:12" ht="25.5" customHeight="1" hidden="1">
      <c r="A93" s="41"/>
      <c r="B93" s="56"/>
      <c r="C93" s="226" t="s">
        <v>436</v>
      </c>
      <c r="D93" s="227" t="s">
        <v>204</v>
      </c>
      <c r="E93" s="228" t="s">
        <v>144</v>
      </c>
      <c r="F93" s="228" t="s">
        <v>153</v>
      </c>
      <c r="G93" s="228"/>
      <c r="H93" s="228" t="s">
        <v>435</v>
      </c>
      <c r="I93" s="229"/>
      <c r="J93" s="256">
        <f>J94</f>
        <v>0</v>
      </c>
      <c r="K93" s="365"/>
      <c r="L93" s="278"/>
    </row>
    <row r="94" spans="1:12" ht="28.5" customHeight="1" hidden="1">
      <c r="A94" s="41"/>
      <c r="B94" s="56"/>
      <c r="C94" s="226" t="s">
        <v>343</v>
      </c>
      <c r="D94" s="227" t="s">
        <v>204</v>
      </c>
      <c r="E94" s="228" t="s">
        <v>144</v>
      </c>
      <c r="F94" s="228" t="s">
        <v>153</v>
      </c>
      <c r="G94" s="228"/>
      <c r="H94" s="228" t="s">
        <v>434</v>
      </c>
      <c r="I94" s="229"/>
      <c r="J94" s="256">
        <f>J95</f>
        <v>0</v>
      </c>
      <c r="K94" s="365"/>
      <c r="L94" s="278"/>
    </row>
    <row r="95" spans="1:12" ht="24.75" customHeight="1" hidden="1">
      <c r="A95" s="41"/>
      <c r="B95" s="56"/>
      <c r="C95" s="226" t="s">
        <v>93</v>
      </c>
      <c r="D95" s="227" t="s">
        <v>204</v>
      </c>
      <c r="E95" s="228" t="s">
        <v>144</v>
      </c>
      <c r="F95" s="228" t="s">
        <v>153</v>
      </c>
      <c r="G95" s="228"/>
      <c r="H95" s="228" t="s">
        <v>434</v>
      </c>
      <c r="I95" s="229" t="s">
        <v>92</v>
      </c>
      <c r="J95" s="256">
        <v>0</v>
      </c>
      <c r="K95" s="365"/>
      <c r="L95" s="278"/>
    </row>
    <row r="96" spans="1:12" ht="20.25" customHeight="1">
      <c r="A96" s="41"/>
      <c r="B96" s="58"/>
      <c r="C96" s="377" t="s">
        <v>174</v>
      </c>
      <c r="D96" s="298" t="s">
        <v>204</v>
      </c>
      <c r="E96" s="242" t="s">
        <v>145</v>
      </c>
      <c r="F96" s="242"/>
      <c r="G96" s="242"/>
      <c r="H96" s="242"/>
      <c r="I96" s="242"/>
      <c r="J96" s="380">
        <f>J97</f>
        <v>245.3</v>
      </c>
      <c r="K96" s="365"/>
      <c r="L96" s="278"/>
    </row>
    <row r="97" spans="1:12" ht="17.25" customHeight="1">
      <c r="A97" s="41"/>
      <c r="B97" s="56"/>
      <c r="C97" s="231" t="s">
        <v>175</v>
      </c>
      <c r="D97" s="227" t="s">
        <v>204</v>
      </c>
      <c r="E97" s="228" t="s">
        <v>145</v>
      </c>
      <c r="F97" s="228" t="s">
        <v>146</v>
      </c>
      <c r="G97" s="228"/>
      <c r="H97" s="228"/>
      <c r="I97" s="229"/>
      <c r="J97" s="230">
        <f>J98</f>
        <v>245.3</v>
      </c>
      <c r="K97" s="365"/>
      <c r="L97" s="278"/>
    </row>
    <row r="98" spans="1:12" ht="39" customHeight="1">
      <c r="A98" s="41"/>
      <c r="B98" s="56"/>
      <c r="C98" s="230" t="s">
        <v>37</v>
      </c>
      <c r="D98" s="227" t="s">
        <v>204</v>
      </c>
      <c r="E98" s="228" t="s">
        <v>145</v>
      </c>
      <c r="F98" s="228" t="s">
        <v>146</v>
      </c>
      <c r="G98" s="228" t="s">
        <v>183</v>
      </c>
      <c r="H98" s="228" t="s">
        <v>278</v>
      </c>
      <c r="I98" s="229"/>
      <c r="J98" s="230">
        <f>J99</f>
        <v>245.3</v>
      </c>
      <c r="K98" s="365"/>
      <c r="L98" s="278"/>
    </row>
    <row r="99" spans="1:12" ht="18.75">
      <c r="A99" s="41"/>
      <c r="B99" s="56"/>
      <c r="C99" s="226" t="s">
        <v>349</v>
      </c>
      <c r="D99" s="227" t="s">
        <v>204</v>
      </c>
      <c r="E99" s="228" t="s">
        <v>145</v>
      </c>
      <c r="F99" s="228" t="s">
        <v>146</v>
      </c>
      <c r="G99" s="228" t="s">
        <v>169</v>
      </c>
      <c r="H99" s="228" t="s">
        <v>279</v>
      </c>
      <c r="I99" s="229"/>
      <c r="J99" s="236">
        <f>J100</f>
        <v>245.3</v>
      </c>
      <c r="K99" s="365"/>
      <c r="L99" s="278"/>
    </row>
    <row r="100" spans="1:12" ht="25.5" customHeight="1">
      <c r="A100" s="41"/>
      <c r="B100" s="56"/>
      <c r="C100" s="226" t="s">
        <v>11</v>
      </c>
      <c r="D100" s="227" t="s">
        <v>204</v>
      </c>
      <c r="E100" s="228" t="s">
        <v>145</v>
      </c>
      <c r="F100" s="228" t="s">
        <v>146</v>
      </c>
      <c r="G100" s="228"/>
      <c r="H100" s="228" t="s">
        <v>283</v>
      </c>
      <c r="I100" s="229"/>
      <c r="J100" s="236">
        <f>J101</f>
        <v>245.3</v>
      </c>
      <c r="K100" s="365"/>
      <c r="L100" s="278"/>
    </row>
    <row r="101" spans="1:12" ht="37.5">
      <c r="A101" s="41"/>
      <c r="B101" s="56"/>
      <c r="C101" s="385" t="s">
        <v>168</v>
      </c>
      <c r="D101" s="227" t="s">
        <v>204</v>
      </c>
      <c r="E101" s="228" t="s">
        <v>145</v>
      </c>
      <c r="F101" s="228" t="s">
        <v>146</v>
      </c>
      <c r="G101" s="228" t="s">
        <v>169</v>
      </c>
      <c r="H101" s="228" t="s">
        <v>290</v>
      </c>
      <c r="I101" s="229"/>
      <c r="J101" s="388">
        <f>J102+J103</f>
        <v>245.3</v>
      </c>
      <c r="K101" s="365"/>
      <c r="L101" s="278"/>
    </row>
    <row r="102" spans="1:12" ht="57.75" customHeight="1">
      <c r="A102" s="41"/>
      <c r="B102" s="56"/>
      <c r="C102" s="230" t="s">
        <v>491</v>
      </c>
      <c r="D102" s="227" t="s">
        <v>204</v>
      </c>
      <c r="E102" s="228" t="s">
        <v>145</v>
      </c>
      <c r="F102" s="228" t="s">
        <v>146</v>
      </c>
      <c r="G102" s="228" t="s">
        <v>169</v>
      </c>
      <c r="H102" s="228" t="s">
        <v>290</v>
      </c>
      <c r="I102" s="229" t="s">
        <v>89</v>
      </c>
      <c r="J102" s="230">
        <v>244.3</v>
      </c>
      <c r="K102" s="365"/>
      <c r="L102" s="278"/>
    </row>
    <row r="103" spans="1:12" ht="40.5" customHeight="1">
      <c r="A103" s="41"/>
      <c r="B103" s="56"/>
      <c r="C103" s="226" t="s">
        <v>311</v>
      </c>
      <c r="D103" s="227" t="s">
        <v>204</v>
      </c>
      <c r="E103" s="228" t="s">
        <v>145</v>
      </c>
      <c r="F103" s="228" t="s">
        <v>146</v>
      </c>
      <c r="G103" s="228" t="s">
        <v>169</v>
      </c>
      <c r="H103" s="228" t="s">
        <v>290</v>
      </c>
      <c r="I103" s="389" t="s">
        <v>90</v>
      </c>
      <c r="J103" s="241">
        <v>1</v>
      </c>
      <c r="K103" s="365"/>
      <c r="L103" s="278"/>
    </row>
    <row r="104" spans="1:12" ht="23.25" customHeight="1">
      <c r="A104" s="41"/>
      <c r="B104" s="59"/>
      <c r="C104" s="377" t="s">
        <v>179</v>
      </c>
      <c r="D104" s="298" t="s">
        <v>204</v>
      </c>
      <c r="E104" s="242" t="s">
        <v>146</v>
      </c>
      <c r="F104" s="242"/>
      <c r="G104" s="242"/>
      <c r="H104" s="242"/>
      <c r="I104" s="242"/>
      <c r="J104" s="380">
        <f>J105+J115+J125</f>
        <v>120</v>
      </c>
      <c r="K104" s="365"/>
      <c r="L104" s="278"/>
    </row>
    <row r="105" spans="1:12" ht="33.75" customHeight="1" hidden="1">
      <c r="A105" s="41"/>
      <c r="B105" s="56"/>
      <c r="C105" s="231" t="s">
        <v>170</v>
      </c>
      <c r="D105" s="227" t="s">
        <v>204</v>
      </c>
      <c r="E105" s="228" t="s">
        <v>146</v>
      </c>
      <c r="F105" s="228" t="s">
        <v>140</v>
      </c>
      <c r="G105" s="228"/>
      <c r="H105" s="228"/>
      <c r="I105" s="229"/>
      <c r="J105" s="230">
        <f>J106</f>
        <v>0</v>
      </c>
      <c r="K105" s="365"/>
      <c r="L105" s="278"/>
    </row>
    <row r="106" spans="1:12" ht="35.25" customHeight="1" hidden="1">
      <c r="A106" s="41"/>
      <c r="B106" s="56"/>
      <c r="C106" s="390" t="s">
        <v>34</v>
      </c>
      <c r="D106" s="227" t="s">
        <v>204</v>
      </c>
      <c r="E106" s="228" t="s">
        <v>146</v>
      </c>
      <c r="F106" s="228" t="s">
        <v>140</v>
      </c>
      <c r="G106" s="228" t="s">
        <v>206</v>
      </c>
      <c r="H106" s="228" t="s">
        <v>247</v>
      </c>
      <c r="I106" s="229"/>
      <c r="J106" s="236">
        <f>J107</f>
        <v>0</v>
      </c>
      <c r="K106" s="365"/>
      <c r="L106" s="278"/>
    </row>
    <row r="107" spans="1:12" ht="17.25" customHeight="1" hidden="1">
      <c r="A107" s="41"/>
      <c r="B107" s="56"/>
      <c r="C107" s="226" t="s">
        <v>349</v>
      </c>
      <c r="D107" s="227" t="s">
        <v>204</v>
      </c>
      <c r="E107" s="228" t="s">
        <v>146</v>
      </c>
      <c r="F107" s="228" t="s">
        <v>140</v>
      </c>
      <c r="G107" s="228" t="s">
        <v>208</v>
      </c>
      <c r="H107" s="228" t="s">
        <v>248</v>
      </c>
      <c r="I107" s="229"/>
      <c r="J107" s="236">
        <f>J108</f>
        <v>0</v>
      </c>
      <c r="K107" s="365"/>
      <c r="L107" s="278"/>
    </row>
    <row r="108" spans="1:12" ht="48.75" customHeight="1" hidden="1">
      <c r="A108" s="41"/>
      <c r="B108" s="56"/>
      <c r="C108" s="273" t="s">
        <v>273</v>
      </c>
      <c r="D108" s="227" t="s">
        <v>204</v>
      </c>
      <c r="E108" s="228" t="s">
        <v>146</v>
      </c>
      <c r="F108" s="228" t="s">
        <v>140</v>
      </c>
      <c r="G108" s="228"/>
      <c r="H108" s="228" t="s">
        <v>249</v>
      </c>
      <c r="I108" s="229"/>
      <c r="J108" s="236">
        <f>J111+J113+J110</f>
        <v>0</v>
      </c>
      <c r="K108" s="365"/>
      <c r="L108" s="278"/>
    </row>
    <row r="109" spans="1:12" ht="43.5" customHeight="1" hidden="1">
      <c r="A109" s="41"/>
      <c r="B109" s="56"/>
      <c r="C109" s="273" t="s">
        <v>451</v>
      </c>
      <c r="D109" s="227" t="s">
        <v>204</v>
      </c>
      <c r="E109" s="228" t="s">
        <v>146</v>
      </c>
      <c r="F109" s="228" t="s">
        <v>140</v>
      </c>
      <c r="G109" s="228"/>
      <c r="H109" s="228" t="s">
        <v>452</v>
      </c>
      <c r="I109" s="229"/>
      <c r="J109" s="236">
        <f>J110</f>
        <v>0</v>
      </c>
      <c r="K109" s="365"/>
      <c r="L109" s="278"/>
    </row>
    <row r="110" spans="1:12" ht="42.75" customHeight="1" hidden="1">
      <c r="A110" s="41"/>
      <c r="B110" s="56"/>
      <c r="C110" s="273" t="s">
        <v>311</v>
      </c>
      <c r="D110" s="227" t="s">
        <v>204</v>
      </c>
      <c r="E110" s="228" t="s">
        <v>146</v>
      </c>
      <c r="F110" s="228" t="s">
        <v>140</v>
      </c>
      <c r="G110" s="228"/>
      <c r="H110" s="228" t="s">
        <v>452</v>
      </c>
      <c r="I110" s="229" t="s">
        <v>90</v>
      </c>
      <c r="J110" s="236">
        <v>0</v>
      </c>
      <c r="K110" s="365"/>
      <c r="L110" s="278"/>
    </row>
    <row r="111" spans="1:12" ht="21" customHeight="1" hidden="1">
      <c r="A111" s="41"/>
      <c r="B111" s="56"/>
      <c r="C111" s="273" t="s">
        <v>422</v>
      </c>
      <c r="D111" s="227" t="s">
        <v>204</v>
      </c>
      <c r="E111" s="228" t="s">
        <v>146</v>
      </c>
      <c r="F111" s="228" t="s">
        <v>140</v>
      </c>
      <c r="G111" s="228" t="s">
        <v>218</v>
      </c>
      <c r="H111" s="228" t="s">
        <v>418</v>
      </c>
      <c r="I111" s="229"/>
      <c r="J111" s="236">
        <f>J112</f>
        <v>0</v>
      </c>
      <c r="K111" s="365"/>
      <c r="L111" s="278"/>
    </row>
    <row r="112" spans="1:12" ht="35.25" customHeight="1" hidden="1">
      <c r="A112" s="41"/>
      <c r="B112" s="56"/>
      <c r="C112" s="226" t="s">
        <v>311</v>
      </c>
      <c r="D112" s="227" t="s">
        <v>204</v>
      </c>
      <c r="E112" s="228" t="s">
        <v>146</v>
      </c>
      <c r="F112" s="228" t="s">
        <v>140</v>
      </c>
      <c r="G112" s="228" t="s">
        <v>218</v>
      </c>
      <c r="H112" s="228" t="s">
        <v>418</v>
      </c>
      <c r="I112" s="229" t="s">
        <v>90</v>
      </c>
      <c r="J112" s="391"/>
      <c r="K112" s="366"/>
      <c r="L112" s="392"/>
    </row>
    <row r="113" spans="1:12" ht="58.5" customHeight="1" hidden="1">
      <c r="A113" s="41"/>
      <c r="B113" s="56"/>
      <c r="C113" s="255" t="s">
        <v>427</v>
      </c>
      <c r="D113" s="227" t="s">
        <v>204</v>
      </c>
      <c r="E113" s="228" t="s">
        <v>146</v>
      </c>
      <c r="F113" s="228" t="s">
        <v>140</v>
      </c>
      <c r="G113" s="228"/>
      <c r="H113" s="228" t="s">
        <v>472</v>
      </c>
      <c r="I113" s="229"/>
      <c r="J113" s="391">
        <f>J114</f>
        <v>0</v>
      </c>
      <c r="K113" s="365"/>
      <c r="L113" s="393"/>
    </row>
    <row r="114" spans="1:12" ht="37.5" customHeight="1" hidden="1">
      <c r="A114" s="41"/>
      <c r="B114" s="56"/>
      <c r="C114" s="226" t="s">
        <v>311</v>
      </c>
      <c r="D114" s="227" t="s">
        <v>204</v>
      </c>
      <c r="E114" s="228" t="s">
        <v>146</v>
      </c>
      <c r="F114" s="228" t="s">
        <v>140</v>
      </c>
      <c r="G114" s="228"/>
      <c r="H114" s="228" t="s">
        <v>472</v>
      </c>
      <c r="I114" s="229" t="s">
        <v>90</v>
      </c>
      <c r="J114" s="391">
        <v>0</v>
      </c>
      <c r="K114" s="365"/>
      <c r="L114" s="393"/>
    </row>
    <row r="115" spans="1:12" ht="38.25" customHeight="1">
      <c r="A115" s="41"/>
      <c r="B115" s="56"/>
      <c r="C115" s="226" t="s">
        <v>485</v>
      </c>
      <c r="D115" s="227" t="s">
        <v>204</v>
      </c>
      <c r="E115" s="228" t="s">
        <v>146</v>
      </c>
      <c r="F115" s="228" t="s">
        <v>136</v>
      </c>
      <c r="G115" s="228"/>
      <c r="H115" s="228"/>
      <c r="I115" s="229"/>
      <c r="J115" s="391">
        <f>J116</f>
        <v>120</v>
      </c>
      <c r="K115" s="365"/>
      <c r="L115" s="278"/>
    </row>
    <row r="116" spans="1:12" ht="39" customHeight="1">
      <c r="A116" s="41"/>
      <c r="B116" s="56"/>
      <c r="C116" s="390" t="s">
        <v>34</v>
      </c>
      <c r="D116" s="227" t="s">
        <v>204</v>
      </c>
      <c r="E116" s="228" t="s">
        <v>146</v>
      </c>
      <c r="F116" s="228" t="s">
        <v>136</v>
      </c>
      <c r="G116" s="228" t="s">
        <v>206</v>
      </c>
      <c r="H116" s="228" t="s">
        <v>247</v>
      </c>
      <c r="I116" s="229"/>
      <c r="J116" s="274">
        <f>J118</f>
        <v>120</v>
      </c>
      <c r="K116" s="365"/>
      <c r="L116" s="278"/>
    </row>
    <row r="117" spans="1:12" ht="37.5" hidden="1">
      <c r="A117" s="41"/>
      <c r="B117" s="56"/>
      <c r="C117" s="273" t="s">
        <v>207</v>
      </c>
      <c r="D117" s="227" t="s">
        <v>204</v>
      </c>
      <c r="E117" s="228" t="s">
        <v>146</v>
      </c>
      <c r="F117" s="228" t="s">
        <v>136</v>
      </c>
      <c r="G117" s="228" t="s">
        <v>208</v>
      </c>
      <c r="H117" s="228"/>
      <c r="I117" s="229"/>
      <c r="J117" s="384"/>
      <c r="K117" s="365"/>
      <c r="L117" s="278"/>
    </row>
    <row r="118" spans="1:12" ht="19.5" customHeight="1" hidden="1">
      <c r="A118" s="41"/>
      <c r="B118" s="56"/>
      <c r="C118" s="226" t="s">
        <v>349</v>
      </c>
      <c r="D118" s="227" t="s">
        <v>204</v>
      </c>
      <c r="E118" s="228" t="s">
        <v>146</v>
      </c>
      <c r="F118" s="228" t="s">
        <v>136</v>
      </c>
      <c r="G118" s="228"/>
      <c r="H118" s="228" t="s">
        <v>248</v>
      </c>
      <c r="I118" s="229"/>
      <c r="J118" s="274">
        <f>J122</f>
        <v>120</v>
      </c>
      <c r="K118" s="365"/>
      <c r="L118" s="278"/>
    </row>
    <row r="119" spans="1:12" ht="19.5" customHeight="1" hidden="1">
      <c r="A119" s="41"/>
      <c r="B119" s="56"/>
      <c r="C119" s="226" t="s">
        <v>202</v>
      </c>
      <c r="D119" s="227" t="s">
        <v>204</v>
      </c>
      <c r="E119" s="228" t="s">
        <v>146</v>
      </c>
      <c r="F119" s="228" t="s">
        <v>136</v>
      </c>
      <c r="G119" s="228"/>
      <c r="H119" s="228"/>
      <c r="I119" s="229"/>
      <c r="J119" s="274">
        <f>J124</f>
        <v>120</v>
      </c>
      <c r="K119" s="365"/>
      <c r="L119" s="278"/>
    </row>
    <row r="120" spans="1:12" ht="19.5" customHeight="1" hidden="1">
      <c r="A120" s="41"/>
      <c r="B120" s="56"/>
      <c r="C120" s="226" t="s">
        <v>34</v>
      </c>
      <c r="D120" s="227" t="s">
        <v>204</v>
      </c>
      <c r="E120" s="228" t="s">
        <v>146</v>
      </c>
      <c r="F120" s="228" t="s">
        <v>136</v>
      </c>
      <c r="G120" s="228"/>
      <c r="H120" s="228" t="s">
        <v>247</v>
      </c>
      <c r="I120" s="229"/>
      <c r="J120" s="274">
        <f>J124</f>
        <v>120</v>
      </c>
      <c r="K120" s="365"/>
      <c r="L120" s="278"/>
    </row>
    <row r="121" spans="1:12" ht="19.5" customHeight="1">
      <c r="A121" s="41"/>
      <c r="B121" s="56"/>
      <c r="C121" s="226" t="s">
        <v>349</v>
      </c>
      <c r="D121" s="227" t="s">
        <v>204</v>
      </c>
      <c r="E121" s="228" t="s">
        <v>146</v>
      </c>
      <c r="F121" s="228" t="s">
        <v>136</v>
      </c>
      <c r="G121" s="228"/>
      <c r="H121" s="228" t="s">
        <v>248</v>
      </c>
      <c r="I121" s="229"/>
      <c r="J121" s="274">
        <f>J124</f>
        <v>120</v>
      </c>
      <c r="K121" s="365"/>
      <c r="L121" s="278"/>
    </row>
    <row r="122" spans="1:12" ht="36.75" customHeight="1">
      <c r="A122" s="41"/>
      <c r="B122" s="56"/>
      <c r="C122" s="273" t="s">
        <v>487</v>
      </c>
      <c r="D122" s="227" t="s">
        <v>204</v>
      </c>
      <c r="E122" s="228" t="s">
        <v>146</v>
      </c>
      <c r="F122" s="228" t="s">
        <v>136</v>
      </c>
      <c r="G122" s="228"/>
      <c r="H122" s="228" t="s">
        <v>249</v>
      </c>
      <c r="I122" s="229"/>
      <c r="J122" s="274">
        <f>J123</f>
        <v>120</v>
      </c>
      <c r="K122" s="365"/>
      <c r="L122" s="278"/>
    </row>
    <row r="123" spans="1:12" ht="27" customHeight="1">
      <c r="A123" s="41"/>
      <c r="B123" s="56"/>
      <c r="C123" s="384" t="s">
        <v>421</v>
      </c>
      <c r="D123" s="227" t="s">
        <v>204</v>
      </c>
      <c r="E123" s="228" t="s">
        <v>146</v>
      </c>
      <c r="F123" s="228" t="s">
        <v>136</v>
      </c>
      <c r="G123" s="228" t="s">
        <v>209</v>
      </c>
      <c r="H123" s="228" t="s">
        <v>486</v>
      </c>
      <c r="I123" s="229"/>
      <c r="J123" s="274">
        <f>J124</f>
        <v>120</v>
      </c>
      <c r="K123" s="365"/>
      <c r="L123" s="278"/>
    </row>
    <row r="124" spans="1:12" ht="42" customHeight="1">
      <c r="A124" s="41"/>
      <c r="B124" s="56"/>
      <c r="C124" s="226" t="s">
        <v>311</v>
      </c>
      <c r="D124" s="227" t="s">
        <v>204</v>
      </c>
      <c r="E124" s="228" t="s">
        <v>146</v>
      </c>
      <c r="F124" s="228" t="s">
        <v>136</v>
      </c>
      <c r="G124" s="228" t="s">
        <v>209</v>
      </c>
      <c r="H124" s="228" t="s">
        <v>486</v>
      </c>
      <c r="I124" s="229" t="s">
        <v>90</v>
      </c>
      <c r="J124" s="391">
        <f>50+70</f>
        <v>120</v>
      </c>
      <c r="K124" s="487"/>
      <c r="L124" s="488"/>
    </row>
    <row r="125" spans="1:12" ht="34.5" customHeight="1" hidden="1">
      <c r="A125" s="41"/>
      <c r="B125" s="56"/>
      <c r="C125" s="226" t="s">
        <v>191</v>
      </c>
      <c r="D125" s="227" t="s">
        <v>204</v>
      </c>
      <c r="E125" s="228" t="s">
        <v>146</v>
      </c>
      <c r="F125" s="228" t="s">
        <v>133</v>
      </c>
      <c r="G125" s="228"/>
      <c r="H125" s="228"/>
      <c r="I125" s="228"/>
      <c r="J125" s="274">
        <f>J126</f>
        <v>0</v>
      </c>
      <c r="K125" s="365"/>
      <c r="L125" s="278"/>
    </row>
    <row r="126" spans="1:12" ht="37.5" customHeight="1" hidden="1">
      <c r="A126" s="41"/>
      <c r="B126" s="56"/>
      <c r="C126" s="390" t="s">
        <v>34</v>
      </c>
      <c r="D126" s="227" t="s">
        <v>204</v>
      </c>
      <c r="E126" s="228" t="s">
        <v>146</v>
      </c>
      <c r="F126" s="228" t="s">
        <v>133</v>
      </c>
      <c r="G126" s="228" t="s">
        <v>206</v>
      </c>
      <c r="H126" s="228" t="s">
        <v>247</v>
      </c>
      <c r="I126" s="228"/>
      <c r="J126" s="394">
        <f>J127</f>
        <v>0</v>
      </c>
      <c r="K126" s="365"/>
      <c r="L126" s="278"/>
    </row>
    <row r="127" spans="1:12" ht="18.75" hidden="1">
      <c r="A127" s="41"/>
      <c r="B127" s="56"/>
      <c r="C127" s="226" t="s">
        <v>349</v>
      </c>
      <c r="D127" s="227" t="s">
        <v>204</v>
      </c>
      <c r="E127" s="228" t="s">
        <v>146</v>
      </c>
      <c r="F127" s="228" t="s">
        <v>133</v>
      </c>
      <c r="G127" s="228" t="s">
        <v>208</v>
      </c>
      <c r="H127" s="228" t="s">
        <v>248</v>
      </c>
      <c r="I127" s="228"/>
      <c r="J127" s="305">
        <f>J128</f>
        <v>0</v>
      </c>
      <c r="K127" s="365"/>
      <c r="L127" s="278"/>
    </row>
    <row r="128" spans="1:12" ht="18" customHeight="1" hidden="1">
      <c r="A128" s="41"/>
      <c r="B128" s="56"/>
      <c r="C128" s="226" t="s">
        <v>321</v>
      </c>
      <c r="D128" s="227" t="s">
        <v>204</v>
      </c>
      <c r="E128" s="228" t="s">
        <v>146</v>
      </c>
      <c r="F128" s="228" t="s">
        <v>133</v>
      </c>
      <c r="G128" s="228"/>
      <c r="H128" s="228" t="s">
        <v>320</v>
      </c>
      <c r="I128" s="228"/>
      <c r="J128" s="274">
        <f>J129</f>
        <v>0</v>
      </c>
      <c r="K128" s="365"/>
      <c r="L128" s="278"/>
    </row>
    <row r="129" spans="1:12" ht="51" customHeight="1" hidden="1">
      <c r="A129" s="41"/>
      <c r="B129" s="56"/>
      <c r="C129" s="255" t="s">
        <v>327</v>
      </c>
      <c r="D129" s="227" t="s">
        <v>204</v>
      </c>
      <c r="E129" s="228" t="s">
        <v>146</v>
      </c>
      <c r="F129" s="228" t="s">
        <v>133</v>
      </c>
      <c r="G129" s="228" t="s">
        <v>210</v>
      </c>
      <c r="H129" s="228" t="s">
        <v>322</v>
      </c>
      <c r="I129" s="228"/>
      <c r="J129" s="274">
        <f>J130</f>
        <v>0</v>
      </c>
      <c r="K129" s="365"/>
      <c r="L129" s="278"/>
    </row>
    <row r="130" spans="1:12" ht="40.5" customHeight="1" hidden="1">
      <c r="A130" s="41"/>
      <c r="B130" s="56"/>
      <c r="C130" s="226" t="s">
        <v>311</v>
      </c>
      <c r="D130" s="227" t="s">
        <v>204</v>
      </c>
      <c r="E130" s="228" t="s">
        <v>146</v>
      </c>
      <c r="F130" s="228" t="s">
        <v>133</v>
      </c>
      <c r="G130" s="228" t="s">
        <v>210</v>
      </c>
      <c r="H130" s="228" t="s">
        <v>322</v>
      </c>
      <c r="I130" s="228" t="s">
        <v>90</v>
      </c>
      <c r="J130" s="274"/>
      <c r="K130" s="365"/>
      <c r="L130" s="278"/>
    </row>
    <row r="131" spans="1:12" ht="39" customHeight="1" hidden="1">
      <c r="A131" s="41"/>
      <c r="B131" s="56"/>
      <c r="C131" s="273" t="s">
        <v>87</v>
      </c>
      <c r="D131" s="227" t="s">
        <v>204</v>
      </c>
      <c r="E131" s="228" t="s">
        <v>146</v>
      </c>
      <c r="F131" s="228" t="s">
        <v>133</v>
      </c>
      <c r="G131" s="228"/>
      <c r="H131" s="228" t="s">
        <v>24</v>
      </c>
      <c r="I131" s="228"/>
      <c r="J131" s="236">
        <f>J132</f>
        <v>0</v>
      </c>
      <c r="K131" s="365"/>
      <c r="L131" s="278"/>
    </row>
    <row r="132" spans="1:12" ht="39.75" customHeight="1" hidden="1">
      <c r="A132" s="41"/>
      <c r="B132" s="56"/>
      <c r="C132" s="226" t="s">
        <v>27</v>
      </c>
      <c r="D132" s="227" t="s">
        <v>204</v>
      </c>
      <c r="E132" s="228" t="s">
        <v>146</v>
      </c>
      <c r="F132" s="228" t="s">
        <v>133</v>
      </c>
      <c r="G132" s="228" t="s">
        <v>210</v>
      </c>
      <c r="H132" s="228" t="s">
        <v>65</v>
      </c>
      <c r="I132" s="228"/>
      <c r="J132" s="236">
        <f>J133</f>
        <v>0</v>
      </c>
      <c r="K132" s="365"/>
      <c r="L132" s="278"/>
    </row>
    <row r="133" spans="1:12" ht="32.25" customHeight="1" hidden="1">
      <c r="A133" s="41"/>
      <c r="B133" s="56"/>
      <c r="C133" s="226" t="s">
        <v>91</v>
      </c>
      <c r="D133" s="227" t="s">
        <v>204</v>
      </c>
      <c r="E133" s="228" t="s">
        <v>146</v>
      </c>
      <c r="F133" s="228" t="s">
        <v>133</v>
      </c>
      <c r="G133" s="228" t="s">
        <v>210</v>
      </c>
      <c r="H133" s="228" t="s">
        <v>65</v>
      </c>
      <c r="I133" s="228" t="s">
        <v>90</v>
      </c>
      <c r="J133" s="230"/>
      <c r="K133" s="365"/>
      <c r="L133" s="278"/>
    </row>
    <row r="134" spans="1:12" ht="20.25" customHeight="1">
      <c r="A134" s="41"/>
      <c r="B134" s="58"/>
      <c r="C134" s="377" t="s">
        <v>180</v>
      </c>
      <c r="D134" s="298" t="s">
        <v>204</v>
      </c>
      <c r="E134" s="242" t="s">
        <v>148</v>
      </c>
      <c r="F134" s="242"/>
      <c r="G134" s="242"/>
      <c r="H134" s="242"/>
      <c r="I134" s="242"/>
      <c r="J134" s="380">
        <f>J135+J153</f>
        <v>27562.399999999998</v>
      </c>
      <c r="K134" s="365"/>
      <c r="L134" s="278"/>
    </row>
    <row r="135" spans="1:12" ht="22.5" customHeight="1">
      <c r="A135" s="41"/>
      <c r="B135" s="56"/>
      <c r="C135" s="231" t="s">
        <v>154</v>
      </c>
      <c r="D135" s="227" t="s">
        <v>204</v>
      </c>
      <c r="E135" s="228" t="s">
        <v>148</v>
      </c>
      <c r="F135" s="228" t="s">
        <v>140</v>
      </c>
      <c r="G135" s="228"/>
      <c r="H135" s="228"/>
      <c r="I135" s="229"/>
      <c r="J135" s="230">
        <f>J136</f>
        <v>27529.399999999998</v>
      </c>
      <c r="K135" s="365"/>
      <c r="L135" s="278"/>
    </row>
    <row r="136" spans="1:12" ht="37.5" customHeight="1">
      <c r="A136" s="41"/>
      <c r="B136" s="56"/>
      <c r="C136" s="231" t="s">
        <v>36</v>
      </c>
      <c r="D136" s="227" t="s">
        <v>204</v>
      </c>
      <c r="E136" s="228" t="s">
        <v>148</v>
      </c>
      <c r="F136" s="228" t="s">
        <v>140</v>
      </c>
      <c r="G136" s="228" t="s">
        <v>219</v>
      </c>
      <c r="H136" s="228" t="s">
        <v>253</v>
      </c>
      <c r="I136" s="229"/>
      <c r="J136" s="236">
        <f>J137</f>
        <v>27529.399999999998</v>
      </c>
      <c r="K136" s="365"/>
      <c r="L136" s="278"/>
    </row>
    <row r="137" spans="1:12" ht="27" customHeight="1">
      <c r="A137" s="41"/>
      <c r="B137" s="56"/>
      <c r="C137" s="226" t="s">
        <v>349</v>
      </c>
      <c r="D137" s="227" t="s">
        <v>204</v>
      </c>
      <c r="E137" s="228" t="s">
        <v>148</v>
      </c>
      <c r="F137" s="228" t="s">
        <v>140</v>
      </c>
      <c r="G137" s="228" t="s">
        <v>220</v>
      </c>
      <c r="H137" s="228" t="s">
        <v>254</v>
      </c>
      <c r="I137" s="229"/>
      <c r="J137" s="236">
        <f>J138</f>
        <v>27529.399999999998</v>
      </c>
      <c r="K137" s="365"/>
      <c r="L137" s="278"/>
    </row>
    <row r="138" spans="1:12" ht="44.25" customHeight="1">
      <c r="A138" s="41"/>
      <c r="B138" s="56"/>
      <c r="C138" s="231" t="s">
        <v>276</v>
      </c>
      <c r="D138" s="227" t="s">
        <v>204</v>
      </c>
      <c r="E138" s="228" t="s">
        <v>148</v>
      </c>
      <c r="F138" s="228" t="s">
        <v>140</v>
      </c>
      <c r="G138" s="228" t="s">
        <v>220</v>
      </c>
      <c r="H138" s="228" t="s">
        <v>255</v>
      </c>
      <c r="I138" s="229"/>
      <c r="J138" s="236">
        <f>J140+J149+J146</f>
        <v>27529.399999999998</v>
      </c>
      <c r="K138" s="365"/>
      <c r="L138" s="278"/>
    </row>
    <row r="139" spans="1:12" ht="18" customHeight="1" hidden="1">
      <c r="A139" s="41"/>
      <c r="B139" s="56"/>
      <c r="C139" s="226" t="s">
        <v>91</v>
      </c>
      <c r="D139" s="227" t="s">
        <v>204</v>
      </c>
      <c r="E139" s="228" t="s">
        <v>148</v>
      </c>
      <c r="F139" s="228" t="s">
        <v>140</v>
      </c>
      <c r="G139" s="228" t="s">
        <v>220</v>
      </c>
      <c r="H139" s="228" t="s">
        <v>234</v>
      </c>
      <c r="I139" s="229" t="s">
        <v>90</v>
      </c>
      <c r="J139" s="236">
        <v>0</v>
      </c>
      <c r="K139" s="365"/>
      <c r="L139" s="278"/>
    </row>
    <row r="140" spans="1:12" ht="60" customHeight="1">
      <c r="A140" s="41"/>
      <c r="B140" s="56"/>
      <c r="C140" s="231" t="s">
        <v>122</v>
      </c>
      <c r="D140" s="227" t="s">
        <v>204</v>
      </c>
      <c r="E140" s="228" t="s">
        <v>148</v>
      </c>
      <c r="F140" s="228" t="s">
        <v>140</v>
      </c>
      <c r="G140" s="228" t="s">
        <v>221</v>
      </c>
      <c r="H140" s="228" t="s">
        <v>256</v>
      </c>
      <c r="I140" s="229"/>
      <c r="J140" s="236">
        <f>J141+J145</f>
        <v>3887.1000000000004</v>
      </c>
      <c r="K140" s="365"/>
      <c r="L140" s="278"/>
    </row>
    <row r="141" spans="1:19" ht="44.25" customHeight="1">
      <c r="A141" s="41"/>
      <c r="B141" s="56"/>
      <c r="C141" s="226" t="s">
        <v>311</v>
      </c>
      <c r="D141" s="227" t="s">
        <v>204</v>
      </c>
      <c r="E141" s="228" t="s">
        <v>148</v>
      </c>
      <c r="F141" s="228" t="s">
        <v>140</v>
      </c>
      <c r="G141" s="228" t="s">
        <v>221</v>
      </c>
      <c r="H141" s="228" t="s">
        <v>256</v>
      </c>
      <c r="I141" s="229" t="s">
        <v>90</v>
      </c>
      <c r="J141" s="230">
        <f>1531.5-532.4+0.1</f>
        <v>999.2</v>
      </c>
      <c r="K141" s="365"/>
      <c r="L141" s="281"/>
      <c r="S141" s="218"/>
    </row>
    <row r="142" spans="1:19" ht="52.5" customHeight="1" hidden="1">
      <c r="A142" s="41"/>
      <c r="B142" s="56"/>
      <c r="C142" s="226" t="s">
        <v>427</v>
      </c>
      <c r="D142" s="227" t="s">
        <v>204</v>
      </c>
      <c r="E142" s="228" t="s">
        <v>148</v>
      </c>
      <c r="F142" s="228" t="s">
        <v>140</v>
      </c>
      <c r="G142" s="228"/>
      <c r="H142" s="228" t="s">
        <v>426</v>
      </c>
      <c r="I142" s="229"/>
      <c r="J142" s="230">
        <f>J143</f>
        <v>0</v>
      </c>
      <c r="K142" s="365"/>
      <c r="L142" s="281"/>
      <c r="S142" s="218"/>
    </row>
    <row r="143" spans="1:19" s="254" customFormat="1" ht="36" customHeight="1" hidden="1">
      <c r="A143" s="41"/>
      <c r="B143" s="56"/>
      <c r="C143" s="226" t="s">
        <v>311</v>
      </c>
      <c r="D143" s="227" t="s">
        <v>204</v>
      </c>
      <c r="E143" s="228" t="s">
        <v>148</v>
      </c>
      <c r="F143" s="228" t="s">
        <v>140</v>
      </c>
      <c r="G143" s="228"/>
      <c r="H143" s="228" t="s">
        <v>426</v>
      </c>
      <c r="I143" s="229" t="s">
        <v>90</v>
      </c>
      <c r="J143" s="230"/>
      <c r="K143" s="365"/>
      <c r="L143" s="281"/>
      <c r="M143" s="1"/>
      <c r="N143" s="1"/>
      <c r="O143" s="1"/>
      <c r="P143" s="1"/>
      <c r="Q143" s="1"/>
      <c r="R143" s="1"/>
      <c r="S143" s="265"/>
    </row>
    <row r="144" spans="1:19" s="254" customFormat="1" ht="43.5" customHeight="1" hidden="1">
      <c r="A144" s="41"/>
      <c r="B144" s="56"/>
      <c r="C144" s="226" t="s">
        <v>432</v>
      </c>
      <c r="D144" s="227" t="s">
        <v>204</v>
      </c>
      <c r="E144" s="228" t="s">
        <v>148</v>
      </c>
      <c r="F144" s="228" t="s">
        <v>140</v>
      </c>
      <c r="G144" s="228"/>
      <c r="H144" s="228"/>
      <c r="I144" s="229"/>
      <c r="J144" s="230">
        <f>J145</f>
        <v>2887.9</v>
      </c>
      <c r="K144" s="365"/>
      <c r="L144" s="281"/>
      <c r="M144" s="1"/>
      <c r="N144" s="1"/>
      <c r="O144" s="1"/>
      <c r="P144" s="1"/>
      <c r="Q144" s="1"/>
      <c r="R144" s="1"/>
      <c r="S144" s="265"/>
    </row>
    <row r="145" spans="1:19" s="254" customFormat="1" ht="37.5">
      <c r="A145" s="41"/>
      <c r="B145" s="56"/>
      <c r="C145" s="226" t="s">
        <v>412</v>
      </c>
      <c r="D145" s="227" t="s">
        <v>204</v>
      </c>
      <c r="E145" s="228" t="s">
        <v>148</v>
      </c>
      <c r="F145" s="228" t="s">
        <v>140</v>
      </c>
      <c r="G145" s="228"/>
      <c r="H145" s="228" t="s">
        <v>256</v>
      </c>
      <c r="I145" s="229" t="s">
        <v>411</v>
      </c>
      <c r="J145" s="230">
        <f>3050-162.1</f>
        <v>2887.9</v>
      </c>
      <c r="K145" s="365"/>
      <c r="L145" s="281"/>
      <c r="M145" s="1"/>
      <c r="N145" s="1"/>
      <c r="O145" s="1"/>
      <c r="P145" s="1"/>
      <c r="Q145" s="1"/>
      <c r="R145" s="1"/>
      <c r="S145" s="265"/>
    </row>
    <row r="146" spans="1:19" s="254" customFormat="1" ht="37.5">
      <c r="A146" s="41"/>
      <c r="B146" s="56"/>
      <c r="C146" s="226" t="s">
        <v>524</v>
      </c>
      <c r="D146" s="227" t="s">
        <v>204</v>
      </c>
      <c r="E146" s="228" t="s">
        <v>148</v>
      </c>
      <c r="F146" s="228" t="s">
        <v>140</v>
      </c>
      <c r="G146" s="228"/>
      <c r="H146" s="228" t="s">
        <v>426</v>
      </c>
      <c r="I146" s="229"/>
      <c r="J146" s="230">
        <f>J147</f>
        <v>495.3</v>
      </c>
      <c r="K146" s="365"/>
      <c r="L146" s="281"/>
      <c r="M146" s="1"/>
      <c r="N146" s="1"/>
      <c r="O146" s="1"/>
      <c r="P146" s="1"/>
      <c r="Q146" s="1"/>
      <c r="R146" s="1"/>
      <c r="S146" s="265"/>
    </row>
    <row r="147" spans="1:19" s="254" customFormat="1" ht="37.5">
      <c r="A147" s="41"/>
      <c r="B147" s="56"/>
      <c r="C147" s="226" t="s">
        <v>311</v>
      </c>
      <c r="D147" s="227" t="s">
        <v>204</v>
      </c>
      <c r="E147" s="228" t="s">
        <v>148</v>
      </c>
      <c r="F147" s="228" t="s">
        <v>140</v>
      </c>
      <c r="G147" s="228"/>
      <c r="H147" s="228" t="s">
        <v>426</v>
      </c>
      <c r="I147" s="229" t="s">
        <v>90</v>
      </c>
      <c r="J147" s="230">
        <v>495.3</v>
      </c>
      <c r="K147" s="365" t="s">
        <v>551</v>
      </c>
      <c r="L147" s="281"/>
      <c r="M147" s="1"/>
      <c r="N147" s="1"/>
      <c r="O147" s="1"/>
      <c r="P147" s="1"/>
      <c r="Q147" s="1"/>
      <c r="R147" s="1"/>
      <c r="S147" s="265"/>
    </row>
    <row r="148" spans="1:19" s="254" customFormat="1" ht="40.5" customHeight="1">
      <c r="A148" s="41"/>
      <c r="B148" s="56"/>
      <c r="C148" s="230" t="s">
        <v>534</v>
      </c>
      <c r="D148" s="227" t="s">
        <v>204</v>
      </c>
      <c r="E148" s="228" t="s">
        <v>148</v>
      </c>
      <c r="F148" s="228" t="s">
        <v>140</v>
      </c>
      <c r="G148" s="228"/>
      <c r="H148" s="228" t="s">
        <v>535</v>
      </c>
      <c r="I148" s="229"/>
      <c r="J148" s="230">
        <f>J149</f>
        <v>23147</v>
      </c>
      <c r="K148" s="365"/>
      <c r="L148" s="281"/>
      <c r="M148" s="1"/>
      <c r="N148" s="1"/>
      <c r="O148" s="1"/>
      <c r="P148" s="1"/>
      <c r="Q148" s="1"/>
      <c r="R148" s="1"/>
      <c r="S148" s="266"/>
    </row>
    <row r="149" spans="1:12" ht="43.5" customHeight="1">
      <c r="A149" s="41"/>
      <c r="B149" s="56"/>
      <c r="C149" s="226" t="s">
        <v>311</v>
      </c>
      <c r="D149" s="227" t="s">
        <v>204</v>
      </c>
      <c r="E149" s="228" t="s">
        <v>148</v>
      </c>
      <c r="F149" s="228" t="s">
        <v>140</v>
      </c>
      <c r="G149" s="228"/>
      <c r="H149" s="228" t="s">
        <v>535</v>
      </c>
      <c r="I149" s="229" t="s">
        <v>90</v>
      </c>
      <c r="J149" s="230">
        <f>22452.5+694.5</f>
        <v>23147</v>
      </c>
      <c r="K149" s="365"/>
      <c r="L149" s="281"/>
    </row>
    <row r="150" spans="1:12" ht="39.75" customHeight="1" hidden="1">
      <c r="A150" s="41"/>
      <c r="B150" s="56"/>
      <c r="C150" s="231" t="s">
        <v>235</v>
      </c>
      <c r="D150" s="227" t="s">
        <v>204</v>
      </c>
      <c r="E150" s="228" t="s">
        <v>148</v>
      </c>
      <c r="F150" s="228" t="s">
        <v>140</v>
      </c>
      <c r="G150" s="228"/>
      <c r="H150" s="228" t="s">
        <v>236</v>
      </c>
      <c r="I150" s="229"/>
      <c r="J150" s="230">
        <f>J151</f>
        <v>0</v>
      </c>
      <c r="K150" s="365"/>
      <c r="L150" s="281"/>
    </row>
    <row r="151" spans="1:12" ht="19.5" customHeight="1" hidden="1">
      <c r="A151" s="41"/>
      <c r="B151" s="56"/>
      <c r="C151" s="226" t="s">
        <v>91</v>
      </c>
      <c r="D151" s="227" t="s">
        <v>204</v>
      </c>
      <c r="E151" s="228" t="s">
        <v>148</v>
      </c>
      <c r="F151" s="228" t="s">
        <v>140</v>
      </c>
      <c r="G151" s="228"/>
      <c r="H151" s="228" t="s">
        <v>237</v>
      </c>
      <c r="I151" s="229" t="s">
        <v>90</v>
      </c>
      <c r="J151" s="230"/>
      <c r="K151" s="365"/>
      <c r="L151" s="281"/>
    </row>
    <row r="152" spans="1:12" ht="34.5" customHeight="1" hidden="1">
      <c r="A152" s="41"/>
      <c r="B152" s="56"/>
      <c r="C152" s="226" t="s">
        <v>311</v>
      </c>
      <c r="D152" s="227" t="s">
        <v>204</v>
      </c>
      <c r="E152" s="228" t="s">
        <v>148</v>
      </c>
      <c r="F152" s="228" t="s">
        <v>140</v>
      </c>
      <c r="G152" s="228"/>
      <c r="H152" s="228" t="s">
        <v>414</v>
      </c>
      <c r="I152" s="229" t="s">
        <v>90</v>
      </c>
      <c r="J152" s="230"/>
      <c r="K152" s="365"/>
      <c r="L152" s="281"/>
    </row>
    <row r="153" spans="1:12" ht="22.5" customHeight="1">
      <c r="A153" s="41"/>
      <c r="B153" s="56"/>
      <c r="C153" s="226" t="s">
        <v>129</v>
      </c>
      <c r="D153" s="227" t="s">
        <v>204</v>
      </c>
      <c r="E153" s="228" t="s">
        <v>148</v>
      </c>
      <c r="F153" s="228" t="s">
        <v>134</v>
      </c>
      <c r="G153" s="228"/>
      <c r="H153" s="228"/>
      <c r="I153" s="229"/>
      <c r="J153" s="274">
        <f>J154</f>
        <v>33</v>
      </c>
      <c r="K153" s="365"/>
      <c r="L153" s="278"/>
    </row>
    <row r="154" spans="1:12" ht="38.25" customHeight="1">
      <c r="A154" s="41"/>
      <c r="B154" s="56"/>
      <c r="C154" s="384" t="s">
        <v>40</v>
      </c>
      <c r="D154" s="227" t="s">
        <v>204</v>
      </c>
      <c r="E154" s="228" t="s">
        <v>148</v>
      </c>
      <c r="F154" s="228" t="s">
        <v>134</v>
      </c>
      <c r="G154" s="228"/>
      <c r="H154" s="228" t="s">
        <v>250</v>
      </c>
      <c r="I154" s="229"/>
      <c r="J154" s="274">
        <f>J155</f>
        <v>33</v>
      </c>
      <c r="K154" s="365"/>
      <c r="L154" s="278"/>
    </row>
    <row r="155" spans="1:12" ht="18.75">
      <c r="A155" s="41"/>
      <c r="B155" s="56"/>
      <c r="C155" s="382" t="s">
        <v>349</v>
      </c>
      <c r="D155" s="227" t="s">
        <v>204</v>
      </c>
      <c r="E155" s="228" t="s">
        <v>148</v>
      </c>
      <c r="F155" s="228" t="s">
        <v>134</v>
      </c>
      <c r="G155" s="228" t="s">
        <v>158</v>
      </c>
      <c r="H155" s="228" t="s">
        <v>251</v>
      </c>
      <c r="I155" s="229"/>
      <c r="J155" s="383">
        <f>J156+J161+J160</f>
        <v>33</v>
      </c>
      <c r="K155" s="365"/>
      <c r="L155" s="278"/>
    </row>
    <row r="156" spans="1:12" ht="58.5" customHeight="1">
      <c r="A156" s="41"/>
      <c r="B156" s="56"/>
      <c r="C156" s="382" t="s">
        <v>274</v>
      </c>
      <c r="D156" s="227" t="s">
        <v>204</v>
      </c>
      <c r="E156" s="228" t="s">
        <v>148</v>
      </c>
      <c r="F156" s="228" t="s">
        <v>134</v>
      </c>
      <c r="G156" s="228" t="s">
        <v>160</v>
      </c>
      <c r="H156" s="228" t="s">
        <v>252</v>
      </c>
      <c r="I156" s="229"/>
      <c r="J156" s="256">
        <f>J157</f>
        <v>33</v>
      </c>
      <c r="K156" s="365"/>
      <c r="L156" s="278"/>
    </row>
    <row r="157" spans="1:19" s="4" customFormat="1" ht="25.5" customHeight="1">
      <c r="A157" s="41"/>
      <c r="B157" s="56"/>
      <c r="C157" s="273" t="s">
        <v>159</v>
      </c>
      <c r="D157" s="227" t="s">
        <v>204</v>
      </c>
      <c r="E157" s="228" t="s">
        <v>148</v>
      </c>
      <c r="F157" s="228" t="s">
        <v>134</v>
      </c>
      <c r="G157" s="228"/>
      <c r="H157" s="228" t="s">
        <v>275</v>
      </c>
      <c r="I157" s="229"/>
      <c r="J157" s="274">
        <f>J158</f>
        <v>33</v>
      </c>
      <c r="K157" s="365"/>
      <c r="L157" s="277"/>
      <c r="S157" s="216"/>
    </row>
    <row r="158" spans="1:19" s="4" customFormat="1" ht="39.75" customHeight="1">
      <c r="A158" s="41"/>
      <c r="B158" s="56"/>
      <c r="C158" s="226" t="s">
        <v>311</v>
      </c>
      <c r="D158" s="227" t="s">
        <v>204</v>
      </c>
      <c r="E158" s="228" t="s">
        <v>148</v>
      </c>
      <c r="F158" s="228" t="s">
        <v>134</v>
      </c>
      <c r="G158" s="228"/>
      <c r="H158" s="228" t="s">
        <v>275</v>
      </c>
      <c r="I158" s="229" t="s">
        <v>90</v>
      </c>
      <c r="J158" s="274">
        <f>85+110-5-157</f>
        <v>33</v>
      </c>
      <c r="K158" s="485"/>
      <c r="L158" s="486"/>
      <c r="S158" s="216"/>
    </row>
    <row r="159" spans="1:19" s="4" customFormat="1" ht="26.25" customHeight="1" hidden="1">
      <c r="A159" s="41"/>
      <c r="B159" s="56"/>
      <c r="C159" s="226" t="s">
        <v>343</v>
      </c>
      <c r="D159" s="227" t="s">
        <v>204</v>
      </c>
      <c r="E159" s="228" t="s">
        <v>148</v>
      </c>
      <c r="F159" s="228" t="s">
        <v>134</v>
      </c>
      <c r="G159" s="228"/>
      <c r="H159" s="228" t="s">
        <v>518</v>
      </c>
      <c r="I159" s="229"/>
      <c r="J159" s="274">
        <f>J160</f>
        <v>0</v>
      </c>
      <c r="K159" s="365"/>
      <c r="L159" s="277"/>
      <c r="S159" s="216"/>
    </row>
    <row r="160" spans="1:19" s="4" customFormat="1" ht="45" customHeight="1" hidden="1">
      <c r="A160" s="41"/>
      <c r="B160" s="56"/>
      <c r="C160" s="226" t="s">
        <v>311</v>
      </c>
      <c r="D160" s="227" t="s">
        <v>204</v>
      </c>
      <c r="E160" s="228" t="s">
        <v>148</v>
      </c>
      <c r="F160" s="228" t="s">
        <v>134</v>
      </c>
      <c r="G160" s="228"/>
      <c r="H160" s="228" t="s">
        <v>518</v>
      </c>
      <c r="I160" s="229" t="s">
        <v>90</v>
      </c>
      <c r="J160" s="274">
        <v>0</v>
      </c>
      <c r="K160" s="365"/>
      <c r="L160" s="277"/>
      <c r="S160" s="216"/>
    </row>
    <row r="161" spans="1:19" s="4" customFormat="1" ht="24.75" customHeight="1" hidden="1">
      <c r="A161" s="41"/>
      <c r="B161" s="56"/>
      <c r="C161" s="226" t="s">
        <v>521</v>
      </c>
      <c r="D161" s="227" t="s">
        <v>204</v>
      </c>
      <c r="E161" s="228" t="s">
        <v>148</v>
      </c>
      <c r="F161" s="228" t="s">
        <v>134</v>
      </c>
      <c r="G161" s="228"/>
      <c r="H161" s="228" t="s">
        <v>519</v>
      </c>
      <c r="I161" s="229"/>
      <c r="J161" s="274">
        <f>J162</f>
        <v>0</v>
      </c>
      <c r="K161" s="365"/>
      <c r="L161" s="277"/>
      <c r="S161" s="216"/>
    </row>
    <row r="162" spans="1:19" s="4" customFormat="1" ht="43.5" customHeight="1" hidden="1">
      <c r="A162" s="41"/>
      <c r="B162" s="56"/>
      <c r="C162" s="226" t="s">
        <v>522</v>
      </c>
      <c r="D162" s="227" t="s">
        <v>204</v>
      </c>
      <c r="E162" s="228" t="s">
        <v>148</v>
      </c>
      <c r="F162" s="228" t="s">
        <v>134</v>
      </c>
      <c r="G162" s="228"/>
      <c r="H162" s="228" t="s">
        <v>520</v>
      </c>
      <c r="I162" s="229"/>
      <c r="J162" s="274">
        <f>J163</f>
        <v>0</v>
      </c>
      <c r="K162" s="365"/>
      <c r="L162" s="277"/>
      <c r="S162" s="216"/>
    </row>
    <row r="163" spans="1:19" s="4" customFormat="1" ht="36.75" customHeight="1" hidden="1">
      <c r="A163" s="41"/>
      <c r="B163" s="56"/>
      <c r="C163" s="226" t="s">
        <v>311</v>
      </c>
      <c r="D163" s="227" t="s">
        <v>204</v>
      </c>
      <c r="E163" s="228" t="s">
        <v>148</v>
      </c>
      <c r="F163" s="228" t="s">
        <v>134</v>
      </c>
      <c r="G163" s="228"/>
      <c r="H163" s="228" t="s">
        <v>520</v>
      </c>
      <c r="I163" s="229" t="s">
        <v>90</v>
      </c>
      <c r="J163" s="274">
        <v>0</v>
      </c>
      <c r="K163" s="365"/>
      <c r="L163" s="131"/>
      <c r="S163" s="216"/>
    </row>
    <row r="164" spans="1:19" s="4" customFormat="1" ht="36.75" customHeight="1" hidden="1">
      <c r="A164" s="41"/>
      <c r="B164" s="56"/>
      <c r="C164" s="226" t="s">
        <v>37</v>
      </c>
      <c r="D164" s="227" t="s">
        <v>204</v>
      </c>
      <c r="E164" s="228" t="s">
        <v>148</v>
      </c>
      <c r="F164" s="228" t="s">
        <v>134</v>
      </c>
      <c r="G164" s="228"/>
      <c r="H164" s="228" t="s">
        <v>278</v>
      </c>
      <c r="I164" s="229"/>
      <c r="J164" s="274">
        <f>J165</f>
        <v>0</v>
      </c>
      <c r="K164" s="365"/>
      <c r="L164" s="131"/>
      <c r="S164" s="216"/>
    </row>
    <row r="165" spans="1:19" s="4" customFormat="1" ht="18" customHeight="1" hidden="1">
      <c r="A165" s="41"/>
      <c r="B165" s="56"/>
      <c r="C165" s="226" t="s">
        <v>349</v>
      </c>
      <c r="D165" s="227" t="s">
        <v>204</v>
      </c>
      <c r="E165" s="228" t="s">
        <v>148</v>
      </c>
      <c r="F165" s="228" t="s">
        <v>134</v>
      </c>
      <c r="G165" s="228"/>
      <c r="H165" s="228" t="s">
        <v>279</v>
      </c>
      <c r="I165" s="229"/>
      <c r="J165" s="274">
        <f>J166</f>
        <v>0</v>
      </c>
      <c r="K165" s="365"/>
      <c r="L165" s="131"/>
      <c r="S165" s="216"/>
    </row>
    <row r="166" spans="1:19" s="4" customFormat="1" ht="36.75" customHeight="1" hidden="1">
      <c r="A166" s="41"/>
      <c r="B166" s="56"/>
      <c r="C166" s="226" t="s">
        <v>318</v>
      </c>
      <c r="D166" s="227" t="s">
        <v>204</v>
      </c>
      <c r="E166" s="228" t="s">
        <v>148</v>
      </c>
      <c r="F166" s="228" t="s">
        <v>134</v>
      </c>
      <c r="G166" s="228"/>
      <c r="H166" s="228" t="s">
        <v>317</v>
      </c>
      <c r="I166" s="229"/>
      <c r="J166" s="274">
        <f>J167</f>
        <v>0</v>
      </c>
      <c r="K166" s="365"/>
      <c r="L166" s="131"/>
      <c r="S166" s="216"/>
    </row>
    <row r="167" spans="1:19" s="4" customFormat="1" ht="7.5" customHeight="1" hidden="1">
      <c r="A167" s="41"/>
      <c r="B167" s="56"/>
      <c r="C167" s="382" t="s">
        <v>382</v>
      </c>
      <c r="D167" s="227" t="s">
        <v>204</v>
      </c>
      <c r="E167" s="228" t="s">
        <v>148</v>
      </c>
      <c r="F167" s="228" t="s">
        <v>134</v>
      </c>
      <c r="G167" s="228"/>
      <c r="H167" s="228" t="s">
        <v>319</v>
      </c>
      <c r="I167" s="229"/>
      <c r="J167" s="274">
        <f>J168</f>
        <v>0</v>
      </c>
      <c r="K167" s="365"/>
      <c r="L167" s="131"/>
      <c r="S167" s="216"/>
    </row>
    <row r="168" spans="1:19" s="4" customFormat="1" ht="18.75" customHeight="1" hidden="1">
      <c r="A168" s="41"/>
      <c r="B168" s="56"/>
      <c r="C168" s="226" t="s">
        <v>311</v>
      </c>
      <c r="D168" s="227" t="s">
        <v>204</v>
      </c>
      <c r="E168" s="228" t="s">
        <v>148</v>
      </c>
      <c r="F168" s="228" t="s">
        <v>134</v>
      </c>
      <c r="G168" s="228"/>
      <c r="H168" s="228" t="s">
        <v>319</v>
      </c>
      <c r="I168" s="229" t="s">
        <v>90</v>
      </c>
      <c r="J168" s="274"/>
      <c r="K168" s="365"/>
      <c r="L168" s="131"/>
      <c r="S168" s="216"/>
    </row>
    <row r="169" spans="1:19" s="4" customFormat="1" ht="18" customHeight="1">
      <c r="A169" s="41"/>
      <c r="B169" s="58"/>
      <c r="C169" s="297" t="s">
        <v>131</v>
      </c>
      <c r="D169" s="298" t="s">
        <v>204</v>
      </c>
      <c r="E169" s="242" t="s">
        <v>135</v>
      </c>
      <c r="F169" s="228"/>
      <c r="G169" s="228"/>
      <c r="H169" s="228"/>
      <c r="I169" s="242"/>
      <c r="J169" s="380">
        <f>J176+J185+J212+J170</f>
        <v>2575.7</v>
      </c>
      <c r="K169" s="365"/>
      <c r="L169" s="277"/>
      <c r="S169" s="216"/>
    </row>
    <row r="170" spans="1:19" s="4" customFormat="1" ht="22.5" customHeight="1" hidden="1">
      <c r="A170" s="41"/>
      <c r="B170" s="58"/>
      <c r="C170" s="226" t="s">
        <v>344</v>
      </c>
      <c r="D170" s="298" t="s">
        <v>204</v>
      </c>
      <c r="E170" s="242" t="s">
        <v>135</v>
      </c>
      <c r="F170" s="242"/>
      <c r="G170" s="242"/>
      <c r="H170" s="242"/>
      <c r="I170" s="228"/>
      <c r="J170" s="230">
        <f>J171</f>
        <v>0</v>
      </c>
      <c r="K170" s="365"/>
      <c r="L170" s="277"/>
      <c r="S170" s="216"/>
    </row>
    <row r="171" spans="1:19" s="4" customFormat="1" ht="33" customHeight="1" hidden="1">
      <c r="A171" s="41"/>
      <c r="B171" s="58"/>
      <c r="C171" s="231" t="s">
        <v>38</v>
      </c>
      <c r="D171" s="227" t="s">
        <v>204</v>
      </c>
      <c r="E171" s="228" t="s">
        <v>135</v>
      </c>
      <c r="F171" s="228" t="s">
        <v>144</v>
      </c>
      <c r="G171" s="228"/>
      <c r="H171" s="228"/>
      <c r="I171" s="228"/>
      <c r="J171" s="230">
        <f>J172</f>
        <v>0</v>
      </c>
      <c r="K171" s="365"/>
      <c r="L171" s="277"/>
      <c r="S171" s="216"/>
    </row>
    <row r="172" spans="1:19" s="4" customFormat="1" ht="20.25" customHeight="1" hidden="1">
      <c r="A172" s="41"/>
      <c r="B172" s="58"/>
      <c r="C172" s="226" t="s">
        <v>349</v>
      </c>
      <c r="D172" s="227" t="s">
        <v>204</v>
      </c>
      <c r="E172" s="228" t="s">
        <v>135</v>
      </c>
      <c r="F172" s="228" t="s">
        <v>144</v>
      </c>
      <c r="G172" s="228"/>
      <c r="H172" s="228" t="s">
        <v>291</v>
      </c>
      <c r="I172" s="228"/>
      <c r="J172" s="230">
        <f>J173</f>
        <v>0</v>
      </c>
      <c r="K172" s="365"/>
      <c r="L172" s="277"/>
      <c r="S172" s="216"/>
    </row>
    <row r="173" spans="1:19" s="4" customFormat="1" ht="20.25" customHeight="1" hidden="1">
      <c r="A173" s="41"/>
      <c r="B173" s="58"/>
      <c r="C173" s="264" t="s">
        <v>346</v>
      </c>
      <c r="D173" s="227" t="s">
        <v>204</v>
      </c>
      <c r="E173" s="228" t="s">
        <v>135</v>
      </c>
      <c r="F173" s="228" t="s">
        <v>144</v>
      </c>
      <c r="G173" s="228"/>
      <c r="H173" s="228" t="s">
        <v>292</v>
      </c>
      <c r="I173" s="228"/>
      <c r="J173" s="230">
        <f>J174</f>
        <v>0</v>
      </c>
      <c r="K173" s="365"/>
      <c r="L173" s="277"/>
      <c r="S173" s="216"/>
    </row>
    <row r="174" spans="1:19" s="4" customFormat="1" ht="20.25" customHeight="1" hidden="1">
      <c r="A174" s="41"/>
      <c r="B174" s="58"/>
      <c r="C174" s="264" t="s">
        <v>345</v>
      </c>
      <c r="D174" s="227" t="s">
        <v>204</v>
      </c>
      <c r="E174" s="228" t="s">
        <v>135</v>
      </c>
      <c r="F174" s="228" t="s">
        <v>144</v>
      </c>
      <c r="G174" s="228"/>
      <c r="H174" s="228" t="s">
        <v>347</v>
      </c>
      <c r="I174" s="228"/>
      <c r="J174" s="230">
        <f>J175</f>
        <v>0</v>
      </c>
      <c r="K174" s="365"/>
      <c r="L174" s="277"/>
      <c r="S174" s="216"/>
    </row>
    <row r="175" spans="1:19" s="4" customFormat="1" ht="41.25" customHeight="1" hidden="1">
      <c r="A175" s="41"/>
      <c r="B175" s="58"/>
      <c r="C175" s="226" t="s">
        <v>311</v>
      </c>
      <c r="D175" s="227" t="s">
        <v>204</v>
      </c>
      <c r="E175" s="228" t="s">
        <v>135</v>
      </c>
      <c r="F175" s="228" t="s">
        <v>144</v>
      </c>
      <c r="G175" s="228"/>
      <c r="H175" s="228" t="s">
        <v>348</v>
      </c>
      <c r="I175" s="228" t="s">
        <v>90</v>
      </c>
      <c r="J175" s="230"/>
      <c r="K175" s="365"/>
      <c r="L175" s="277"/>
      <c r="S175" s="216"/>
    </row>
    <row r="176" spans="1:19" s="4" customFormat="1" ht="19.5" customHeight="1" hidden="1">
      <c r="A176" s="41"/>
      <c r="B176" s="56"/>
      <c r="C176" s="226" t="s">
        <v>223</v>
      </c>
      <c r="D176" s="227" t="s">
        <v>204</v>
      </c>
      <c r="E176" s="228" t="s">
        <v>135</v>
      </c>
      <c r="F176" s="228" t="s">
        <v>144</v>
      </c>
      <c r="G176" s="228"/>
      <c r="H176" s="228" t="s">
        <v>348</v>
      </c>
      <c r="I176" s="229"/>
      <c r="J176" s="230">
        <f>J177</f>
        <v>0</v>
      </c>
      <c r="K176" s="365"/>
      <c r="L176" s="277"/>
      <c r="S176" s="216"/>
    </row>
    <row r="177" spans="1:19" s="4" customFormat="1" ht="38.25" customHeight="1" hidden="1">
      <c r="A177" s="41"/>
      <c r="B177" s="56"/>
      <c r="C177" s="231" t="s">
        <v>223</v>
      </c>
      <c r="D177" s="227" t="s">
        <v>204</v>
      </c>
      <c r="E177" s="228" t="s">
        <v>135</v>
      </c>
      <c r="F177" s="228" t="s">
        <v>145</v>
      </c>
      <c r="G177" s="228"/>
      <c r="H177" s="228"/>
      <c r="I177" s="229"/>
      <c r="J177" s="373">
        <f>J178</f>
        <v>0</v>
      </c>
      <c r="K177" s="365"/>
      <c r="L177" s="277"/>
      <c r="S177" s="216"/>
    </row>
    <row r="178" spans="1:19" s="4" customFormat="1" ht="37.5" hidden="1">
      <c r="A178" s="41"/>
      <c r="B178" s="56"/>
      <c r="C178" s="226" t="s">
        <v>38</v>
      </c>
      <c r="D178" s="227" t="s">
        <v>204</v>
      </c>
      <c r="E178" s="228" t="s">
        <v>135</v>
      </c>
      <c r="F178" s="228" t="s">
        <v>145</v>
      </c>
      <c r="G178" s="228"/>
      <c r="H178" s="228" t="s">
        <v>291</v>
      </c>
      <c r="I178" s="229"/>
      <c r="J178" s="373">
        <f>J179</f>
        <v>0</v>
      </c>
      <c r="K178" s="365"/>
      <c r="L178" s="277"/>
      <c r="S178" s="216"/>
    </row>
    <row r="179" spans="1:19" s="4" customFormat="1" ht="18.75" hidden="1">
      <c r="A179" s="41"/>
      <c r="B179" s="56"/>
      <c r="C179" s="264" t="s">
        <v>349</v>
      </c>
      <c r="D179" s="227" t="s">
        <v>204</v>
      </c>
      <c r="E179" s="228" t="s">
        <v>135</v>
      </c>
      <c r="F179" s="228" t="s">
        <v>145</v>
      </c>
      <c r="G179" s="295" t="s">
        <v>206</v>
      </c>
      <c r="H179" s="228" t="s">
        <v>292</v>
      </c>
      <c r="I179" s="229"/>
      <c r="J179" s="373">
        <f>J180</f>
        <v>0</v>
      </c>
      <c r="K179" s="365"/>
      <c r="L179" s="277"/>
      <c r="S179" s="216"/>
    </row>
    <row r="180" spans="1:19" s="4" customFormat="1" ht="44.25" customHeight="1" hidden="1">
      <c r="A180" s="41"/>
      <c r="B180" s="56"/>
      <c r="C180" s="264" t="s">
        <v>294</v>
      </c>
      <c r="D180" s="227" t="s">
        <v>204</v>
      </c>
      <c r="E180" s="228" t="s">
        <v>135</v>
      </c>
      <c r="F180" s="228" t="s">
        <v>145</v>
      </c>
      <c r="G180" s="295"/>
      <c r="H180" s="228" t="s">
        <v>293</v>
      </c>
      <c r="I180" s="229"/>
      <c r="J180" s="373">
        <f>J182</f>
        <v>0</v>
      </c>
      <c r="K180" s="365"/>
      <c r="L180" s="277"/>
      <c r="S180" s="216"/>
    </row>
    <row r="181" spans="1:19" s="4" customFormat="1" ht="44.25" customHeight="1" hidden="1">
      <c r="A181" s="41"/>
      <c r="B181" s="56"/>
      <c r="C181" s="264" t="s">
        <v>465</v>
      </c>
      <c r="D181" s="227" t="s">
        <v>204</v>
      </c>
      <c r="E181" s="228" t="s">
        <v>135</v>
      </c>
      <c r="F181" s="228" t="s">
        <v>145</v>
      </c>
      <c r="G181" s="295"/>
      <c r="H181" s="228" t="s">
        <v>466</v>
      </c>
      <c r="I181" s="229"/>
      <c r="J181" s="373">
        <f>J182</f>
        <v>0</v>
      </c>
      <c r="K181" s="367"/>
      <c r="L181" s="308"/>
      <c r="S181" s="216"/>
    </row>
    <row r="182" spans="1:19" s="4" customFormat="1" ht="38.25" customHeight="1" hidden="1">
      <c r="A182" s="41"/>
      <c r="B182" s="56"/>
      <c r="C182" s="226" t="s">
        <v>412</v>
      </c>
      <c r="D182" s="227" t="s">
        <v>204</v>
      </c>
      <c r="E182" s="228" t="s">
        <v>135</v>
      </c>
      <c r="F182" s="228" t="s">
        <v>145</v>
      </c>
      <c r="G182" s="295" t="s">
        <v>208</v>
      </c>
      <c r="H182" s="228" t="s">
        <v>466</v>
      </c>
      <c r="I182" s="229" t="s">
        <v>411</v>
      </c>
      <c r="J182" s="373">
        <v>0</v>
      </c>
      <c r="K182" s="487"/>
      <c r="L182" s="488"/>
      <c r="S182" s="216"/>
    </row>
    <row r="183" spans="1:19" s="4" customFormat="1" ht="18" customHeight="1" hidden="1">
      <c r="A183" s="41"/>
      <c r="B183" s="56"/>
      <c r="C183" s="231" t="s">
        <v>15</v>
      </c>
      <c r="D183" s="227" t="s">
        <v>204</v>
      </c>
      <c r="E183" s="228" t="s">
        <v>135</v>
      </c>
      <c r="F183" s="228" t="s">
        <v>145</v>
      </c>
      <c r="G183" s="228"/>
      <c r="H183" s="228" t="s">
        <v>295</v>
      </c>
      <c r="I183" s="229"/>
      <c r="J183" s="373">
        <f>J184</f>
        <v>0</v>
      </c>
      <c r="K183" s="365"/>
      <c r="L183" s="277"/>
      <c r="S183" s="216"/>
    </row>
    <row r="184" spans="1:19" s="4" customFormat="1" ht="19.5" customHeight="1" hidden="1">
      <c r="A184" s="41"/>
      <c r="B184" s="56"/>
      <c r="C184" s="226" t="s">
        <v>91</v>
      </c>
      <c r="D184" s="227" t="s">
        <v>204</v>
      </c>
      <c r="E184" s="228" t="s">
        <v>135</v>
      </c>
      <c r="F184" s="228" t="s">
        <v>145</v>
      </c>
      <c r="G184" s="295" t="s">
        <v>215</v>
      </c>
      <c r="H184" s="228" t="s">
        <v>224</v>
      </c>
      <c r="I184" s="229" t="s">
        <v>90</v>
      </c>
      <c r="J184" s="391"/>
      <c r="K184" s="365"/>
      <c r="L184" s="277"/>
      <c r="S184" s="216"/>
    </row>
    <row r="185" spans="1:19" s="4" customFormat="1" ht="21.75" customHeight="1">
      <c r="A185" s="41"/>
      <c r="B185" s="56"/>
      <c r="C185" s="273" t="s">
        <v>203</v>
      </c>
      <c r="D185" s="227" t="s">
        <v>204</v>
      </c>
      <c r="E185" s="228" t="s">
        <v>135</v>
      </c>
      <c r="F185" s="228" t="s">
        <v>146</v>
      </c>
      <c r="G185" s="295" t="s">
        <v>215</v>
      </c>
      <c r="H185" s="228"/>
      <c r="I185" s="229"/>
      <c r="J185" s="391">
        <f>J186</f>
        <v>2575.7</v>
      </c>
      <c r="K185" s="365"/>
      <c r="L185" s="277"/>
      <c r="S185" s="216"/>
    </row>
    <row r="186" spans="1:19" s="4" customFormat="1" ht="35.25" customHeight="1">
      <c r="A186" s="41"/>
      <c r="B186" s="56"/>
      <c r="C186" s="231" t="s">
        <v>38</v>
      </c>
      <c r="D186" s="227" t="s">
        <v>204</v>
      </c>
      <c r="E186" s="228" t="s">
        <v>135</v>
      </c>
      <c r="F186" s="228" t="s">
        <v>146</v>
      </c>
      <c r="G186" s="228"/>
      <c r="H186" s="228" t="s">
        <v>291</v>
      </c>
      <c r="I186" s="229"/>
      <c r="J186" s="236">
        <f>J187</f>
        <v>2575.7</v>
      </c>
      <c r="K186" s="365"/>
      <c r="L186" s="277"/>
      <c r="S186" s="216"/>
    </row>
    <row r="187" spans="1:19" s="4" customFormat="1" ht="21.75" customHeight="1">
      <c r="A187" s="41"/>
      <c r="B187" s="56"/>
      <c r="C187" s="226" t="s">
        <v>349</v>
      </c>
      <c r="D187" s="227" t="s">
        <v>204</v>
      </c>
      <c r="E187" s="228" t="s">
        <v>135</v>
      </c>
      <c r="F187" s="228" t="s">
        <v>146</v>
      </c>
      <c r="G187" s="228" t="s">
        <v>212</v>
      </c>
      <c r="H187" s="228" t="s">
        <v>292</v>
      </c>
      <c r="I187" s="229"/>
      <c r="J187" s="373">
        <f>J191+J196+J199+J209+J188+J206</f>
        <v>2575.7</v>
      </c>
      <c r="K187" s="365"/>
      <c r="L187" s="277"/>
      <c r="S187" s="216"/>
    </row>
    <row r="188" spans="1:19" s="4" customFormat="1" ht="41.25" customHeight="1" hidden="1">
      <c r="A188" s="41"/>
      <c r="B188" s="56"/>
      <c r="C188" s="226" t="s">
        <v>294</v>
      </c>
      <c r="D188" s="227" t="s">
        <v>204</v>
      </c>
      <c r="E188" s="228" t="s">
        <v>135</v>
      </c>
      <c r="F188" s="228" t="s">
        <v>146</v>
      </c>
      <c r="G188" s="228"/>
      <c r="H188" s="228" t="s">
        <v>293</v>
      </c>
      <c r="I188" s="229"/>
      <c r="J188" s="373">
        <f>J189</f>
        <v>0</v>
      </c>
      <c r="K188" s="365"/>
      <c r="L188" s="277"/>
      <c r="S188" s="216"/>
    </row>
    <row r="189" spans="1:19" s="4" customFormat="1" ht="39.75" customHeight="1" hidden="1">
      <c r="A189" s="41"/>
      <c r="B189" s="56"/>
      <c r="C189" s="226" t="s">
        <v>465</v>
      </c>
      <c r="D189" s="227" t="s">
        <v>204</v>
      </c>
      <c r="E189" s="228" t="s">
        <v>135</v>
      </c>
      <c r="F189" s="228" t="s">
        <v>146</v>
      </c>
      <c r="G189" s="228"/>
      <c r="H189" s="228" t="s">
        <v>466</v>
      </c>
      <c r="I189" s="229"/>
      <c r="J189" s="373">
        <f>J190</f>
        <v>0</v>
      </c>
      <c r="K189" s="365"/>
      <c r="L189" s="277"/>
      <c r="S189" s="216"/>
    </row>
    <row r="190" spans="1:19" s="4" customFormat="1" ht="21.75" customHeight="1" hidden="1">
      <c r="A190" s="41"/>
      <c r="B190" s="56"/>
      <c r="C190" s="226" t="s">
        <v>311</v>
      </c>
      <c r="D190" s="227" t="s">
        <v>204</v>
      </c>
      <c r="E190" s="228" t="s">
        <v>135</v>
      </c>
      <c r="F190" s="228" t="s">
        <v>146</v>
      </c>
      <c r="G190" s="228"/>
      <c r="H190" s="228" t="s">
        <v>466</v>
      </c>
      <c r="I190" s="229" t="s">
        <v>90</v>
      </c>
      <c r="J190" s="373">
        <v>0</v>
      </c>
      <c r="K190" s="365"/>
      <c r="L190" s="277"/>
      <c r="S190" s="216"/>
    </row>
    <row r="191" spans="1:19" s="4" customFormat="1" ht="21.75" customHeight="1">
      <c r="A191" s="41"/>
      <c r="B191" s="56"/>
      <c r="C191" s="231" t="s">
        <v>297</v>
      </c>
      <c r="D191" s="227" t="s">
        <v>204</v>
      </c>
      <c r="E191" s="228" t="s">
        <v>135</v>
      </c>
      <c r="F191" s="228" t="s">
        <v>146</v>
      </c>
      <c r="G191" s="228" t="s">
        <v>212</v>
      </c>
      <c r="H191" s="228" t="s">
        <v>296</v>
      </c>
      <c r="I191" s="229"/>
      <c r="J191" s="373">
        <f>J192</f>
        <v>699.5</v>
      </c>
      <c r="K191" s="365"/>
      <c r="L191" s="277"/>
      <c r="S191" s="216"/>
    </row>
    <row r="192" spans="1:19" s="4" customFormat="1" ht="20.25" customHeight="1">
      <c r="A192" s="41"/>
      <c r="B192" s="56"/>
      <c r="C192" s="395" t="s">
        <v>213</v>
      </c>
      <c r="D192" s="227" t="s">
        <v>204</v>
      </c>
      <c r="E192" s="228" t="s">
        <v>135</v>
      </c>
      <c r="F192" s="228" t="s">
        <v>146</v>
      </c>
      <c r="G192" s="228"/>
      <c r="H192" s="228" t="s">
        <v>298</v>
      </c>
      <c r="I192" s="229"/>
      <c r="J192" s="373">
        <f>J194+J195</f>
        <v>699.5</v>
      </c>
      <c r="K192" s="365"/>
      <c r="L192" s="277"/>
      <c r="S192" s="216"/>
    </row>
    <row r="193" spans="1:19" s="4" customFormat="1" ht="18.75" hidden="1">
      <c r="A193" s="41"/>
      <c r="B193" s="110"/>
      <c r="C193" s="285" t="s">
        <v>197</v>
      </c>
      <c r="D193" s="227" t="s">
        <v>204</v>
      </c>
      <c r="E193" s="228" t="s">
        <v>135</v>
      </c>
      <c r="F193" s="228" t="s">
        <v>146</v>
      </c>
      <c r="G193" s="295" t="s">
        <v>214</v>
      </c>
      <c r="H193" s="228" t="s">
        <v>298</v>
      </c>
      <c r="I193" s="229">
        <v>100</v>
      </c>
      <c r="J193" s="391"/>
      <c r="K193" s="365"/>
      <c r="L193" s="277"/>
      <c r="S193" s="216"/>
    </row>
    <row r="194" spans="1:19" s="4" customFormat="1" ht="39.75" customHeight="1">
      <c r="A194" s="41"/>
      <c r="B194" s="56"/>
      <c r="C194" s="226" t="s">
        <v>311</v>
      </c>
      <c r="D194" s="227" t="s">
        <v>204</v>
      </c>
      <c r="E194" s="228" t="s">
        <v>135</v>
      </c>
      <c r="F194" s="228" t="s">
        <v>146</v>
      </c>
      <c r="G194" s="295" t="s">
        <v>214</v>
      </c>
      <c r="H194" s="228" t="s">
        <v>298</v>
      </c>
      <c r="I194" s="229" t="s">
        <v>90</v>
      </c>
      <c r="J194" s="391">
        <f>370+200+200-200-21.5-45</f>
        <v>503.5</v>
      </c>
      <c r="K194" s="396" t="s">
        <v>553</v>
      </c>
      <c r="L194" s="397"/>
      <c r="S194" s="216"/>
    </row>
    <row r="195" spans="1:19" s="4" customFormat="1" ht="39" customHeight="1">
      <c r="A195" s="41"/>
      <c r="B195" s="56"/>
      <c r="C195" s="226" t="s">
        <v>412</v>
      </c>
      <c r="D195" s="227" t="s">
        <v>204</v>
      </c>
      <c r="E195" s="228" t="s">
        <v>135</v>
      </c>
      <c r="F195" s="228" t="s">
        <v>146</v>
      </c>
      <c r="G195" s="295" t="s">
        <v>214</v>
      </c>
      <c r="H195" s="228" t="s">
        <v>298</v>
      </c>
      <c r="I195" s="229" t="s">
        <v>411</v>
      </c>
      <c r="J195" s="391">
        <f>200-4</f>
        <v>196</v>
      </c>
      <c r="K195" s="282"/>
      <c r="L195" s="398"/>
      <c r="S195" s="216"/>
    </row>
    <row r="196" spans="1:19" s="4" customFormat="1" ht="22.5" customHeight="1">
      <c r="A196" s="41"/>
      <c r="B196" s="56"/>
      <c r="C196" s="226" t="s">
        <v>301</v>
      </c>
      <c r="D196" s="227" t="s">
        <v>204</v>
      </c>
      <c r="E196" s="228" t="s">
        <v>135</v>
      </c>
      <c r="F196" s="228" t="s">
        <v>146</v>
      </c>
      <c r="G196" s="295"/>
      <c r="H196" s="228" t="s">
        <v>299</v>
      </c>
      <c r="I196" s="229"/>
      <c r="J196" s="391">
        <f>J197</f>
        <v>238</v>
      </c>
      <c r="K196" s="365"/>
      <c r="L196" s="393"/>
      <c r="S196" s="216"/>
    </row>
    <row r="197" spans="1:19" s="4" customFormat="1" ht="22.5" customHeight="1">
      <c r="A197" s="41"/>
      <c r="B197" s="56"/>
      <c r="C197" s="226" t="s">
        <v>302</v>
      </c>
      <c r="D197" s="227" t="s">
        <v>204</v>
      </c>
      <c r="E197" s="228" t="s">
        <v>135</v>
      </c>
      <c r="F197" s="228" t="s">
        <v>146</v>
      </c>
      <c r="G197" s="295"/>
      <c r="H197" s="228" t="s">
        <v>300</v>
      </c>
      <c r="I197" s="229"/>
      <c r="J197" s="391">
        <f>J198</f>
        <v>238</v>
      </c>
      <c r="K197" s="365"/>
      <c r="L197" s="393"/>
      <c r="S197" s="216"/>
    </row>
    <row r="198" spans="1:19" s="4" customFormat="1" ht="40.5" customHeight="1">
      <c r="A198" s="41"/>
      <c r="B198" s="56"/>
      <c r="C198" s="226" t="s">
        <v>311</v>
      </c>
      <c r="D198" s="227" t="s">
        <v>204</v>
      </c>
      <c r="E198" s="228" t="s">
        <v>135</v>
      </c>
      <c r="F198" s="228" t="s">
        <v>146</v>
      </c>
      <c r="G198" s="295"/>
      <c r="H198" s="228" t="s">
        <v>300</v>
      </c>
      <c r="I198" s="229" t="s">
        <v>90</v>
      </c>
      <c r="J198" s="391">
        <f>200+38</f>
        <v>238</v>
      </c>
      <c r="K198" s="365"/>
      <c r="L198" s="399"/>
      <c r="S198" s="216"/>
    </row>
    <row r="199" spans="1:19" s="4" customFormat="1" ht="22.5" customHeight="1">
      <c r="A199" s="41"/>
      <c r="B199" s="56"/>
      <c r="C199" s="226" t="s">
        <v>304</v>
      </c>
      <c r="D199" s="227" t="s">
        <v>204</v>
      </c>
      <c r="E199" s="228" t="s">
        <v>135</v>
      </c>
      <c r="F199" s="228" t="s">
        <v>146</v>
      </c>
      <c r="G199" s="295"/>
      <c r="H199" s="228" t="s">
        <v>303</v>
      </c>
      <c r="I199" s="229"/>
      <c r="J199" s="391">
        <f>J200+J205+J203</f>
        <v>1638.2</v>
      </c>
      <c r="K199" s="365"/>
      <c r="L199" s="393"/>
      <c r="S199" s="216"/>
    </row>
    <row r="200" spans="1:19" s="4" customFormat="1" ht="21.75" customHeight="1">
      <c r="A200" s="41"/>
      <c r="B200" s="56"/>
      <c r="C200" s="226" t="s">
        <v>117</v>
      </c>
      <c r="D200" s="227" t="s">
        <v>204</v>
      </c>
      <c r="E200" s="228" t="s">
        <v>135</v>
      </c>
      <c r="F200" s="228" t="s">
        <v>146</v>
      </c>
      <c r="G200" s="295"/>
      <c r="H200" s="228" t="s">
        <v>305</v>
      </c>
      <c r="I200" s="229"/>
      <c r="J200" s="373">
        <f>J202</f>
        <v>559.3</v>
      </c>
      <c r="K200" s="365"/>
      <c r="L200" s="277"/>
      <c r="S200" s="216"/>
    </row>
    <row r="201" spans="1:19" s="4" customFormat="1" ht="21.75" customHeight="1" hidden="1">
      <c r="A201" s="41"/>
      <c r="B201" s="56"/>
      <c r="C201" s="226" t="s">
        <v>419</v>
      </c>
      <c r="D201" s="227" t="s">
        <v>204</v>
      </c>
      <c r="E201" s="228" t="s">
        <v>135</v>
      </c>
      <c r="F201" s="228" t="s">
        <v>146</v>
      </c>
      <c r="G201" s="295" t="s">
        <v>0</v>
      </c>
      <c r="H201" s="228" t="s">
        <v>305</v>
      </c>
      <c r="I201" s="229"/>
      <c r="J201" s="373">
        <f>J202</f>
        <v>559.3</v>
      </c>
      <c r="K201" s="246"/>
      <c r="L201" s="277"/>
      <c r="S201" s="216"/>
    </row>
    <row r="202" spans="1:19" s="4" customFormat="1" ht="39" customHeight="1">
      <c r="A202" s="41"/>
      <c r="B202" s="56"/>
      <c r="C202" s="226" t="s">
        <v>311</v>
      </c>
      <c r="D202" s="227" t="s">
        <v>204</v>
      </c>
      <c r="E202" s="228" t="s">
        <v>135</v>
      </c>
      <c r="F202" s="228" t="s">
        <v>146</v>
      </c>
      <c r="G202" s="295"/>
      <c r="H202" s="228" t="s">
        <v>305</v>
      </c>
      <c r="I202" s="229" t="s">
        <v>90</v>
      </c>
      <c r="J202" s="373">
        <f>150+200+77+125.5+6.8</f>
        <v>559.3</v>
      </c>
      <c r="K202" s="246"/>
      <c r="L202" s="277"/>
      <c r="S202" s="296"/>
    </row>
    <row r="203" spans="1:19" s="4" customFormat="1" ht="39" customHeight="1" hidden="1">
      <c r="A203" s="41"/>
      <c r="B203" s="56"/>
      <c r="C203" s="226" t="s">
        <v>412</v>
      </c>
      <c r="D203" s="227" t="s">
        <v>204</v>
      </c>
      <c r="E203" s="228" t="s">
        <v>135</v>
      </c>
      <c r="F203" s="228" t="s">
        <v>146</v>
      </c>
      <c r="G203" s="295"/>
      <c r="H203" s="228" t="s">
        <v>305</v>
      </c>
      <c r="I203" s="229" t="s">
        <v>411</v>
      </c>
      <c r="J203" s="373">
        <f>0</f>
        <v>0</v>
      </c>
      <c r="K203" s="246"/>
      <c r="L203" s="277"/>
      <c r="S203" s="296"/>
    </row>
    <row r="204" spans="1:19" s="4" customFormat="1" ht="39" customHeight="1">
      <c r="A204" s="41"/>
      <c r="B204" s="56"/>
      <c r="C204" s="226" t="s">
        <v>524</v>
      </c>
      <c r="D204" s="227" t="s">
        <v>204</v>
      </c>
      <c r="E204" s="228" t="s">
        <v>135</v>
      </c>
      <c r="F204" s="228" t="s">
        <v>146</v>
      </c>
      <c r="G204" s="295"/>
      <c r="H204" s="228" t="s">
        <v>517</v>
      </c>
      <c r="I204" s="229"/>
      <c r="J204" s="373">
        <f>J205</f>
        <v>1078.9</v>
      </c>
      <c r="K204" s="246"/>
      <c r="L204" s="277"/>
      <c r="S204" s="296"/>
    </row>
    <row r="205" spans="1:19" s="4" customFormat="1" ht="39" customHeight="1">
      <c r="A205" s="41"/>
      <c r="B205" s="56"/>
      <c r="C205" s="226" t="s">
        <v>311</v>
      </c>
      <c r="D205" s="227" t="s">
        <v>204</v>
      </c>
      <c r="E205" s="228" t="s">
        <v>135</v>
      </c>
      <c r="F205" s="228" t="s">
        <v>146</v>
      </c>
      <c r="G205" s="295"/>
      <c r="H205" s="228" t="s">
        <v>517</v>
      </c>
      <c r="I205" s="229" t="s">
        <v>90</v>
      </c>
      <c r="J205" s="373">
        <v>1078.9</v>
      </c>
      <c r="K205" s="246"/>
      <c r="L205" s="277"/>
      <c r="S205" s="296"/>
    </row>
    <row r="206" spans="1:19" s="4" customFormat="1" ht="21" customHeight="1" hidden="1">
      <c r="A206" s="41"/>
      <c r="B206" s="56"/>
      <c r="C206" s="226" t="s">
        <v>469</v>
      </c>
      <c r="D206" s="227" t="s">
        <v>204</v>
      </c>
      <c r="E206" s="228" t="s">
        <v>135</v>
      </c>
      <c r="F206" s="228" t="s">
        <v>146</v>
      </c>
      <c r="G206" s="295"/>
      <c r="H206" s="228" t="s">
        <v>323</v>
      </c>
      <c r="I206" s="229"/>
      <c r="J206" s="373">
        <f>J208</f>
        <v>0</v>
      </c>
      <c r="K206" s="246"/>
      <c r="L206" s="277"/>
      <c r="S206" s="296"/>
    </row>
    <row r="207" spans="1:19" s="4" customFormat="1" ht="21" customHeight="1" hidden="1">
      <c r="A207" s="41"/>
      <c r="B207" s="56"/>
      <c r="C207" s="226" t="s">
        <v>468</v>
      </c>
      <c r="D207" s="227" t="s">
        <v>204</v>
      </c>
      <c r="E207" s="228" t="s">
        <v>135</v>
      </c>
      <c r="F207" s="228" t="s">
        <v>146</v>
      </c>
      <c r="G207" s="295"/>
      <c r="H207" s="228" t="s">
        <v>467</v>
      </c>
      <c r="I207" s="229"/>
      <c r="J207" s="373">
        <f>J208</f>
        <v>0</v>
      </c>
      <c r="K207" s="246"/>
      <c r="L207" s="277"/>
      <c r="S207" s="216"/>
    </row>
    <row r="208" spans="1:19" s="4" customFormat="1" ht="40.5" customHeight="1" hidden="1">
      <c r="A208" s="41"/>
      <c r="B208" s="56"/>
      <c r="C208" s="226" t="s">
        <v>311</v>
      </c>
      <c r="D208" s="227" t="s">
        <v>204</v>
      </c>
      <c r="E208" s="228" t="s">
        <v>135</v>
      </c>
      <c r="F208" s="228" t="s">
        <v>146</v>
      </c>
      <c r="G208" s="295"/>
      <c r="H208" s="228" t="s">
        <v>467</v>
      </c>
      <c r="I208" s="229" t="s">
        <v>90</v>
      </c>
      <c r="J208" s="391">
        <f>200-200</f>
        <v>0</v>
      </c>
      <c r="K208" s="246"/>
      <c r="L208" s="397"/>
      <c r="S208" s="216"/>
    </row>
    <row r="209" spans="1:19" s="4" customFormat="1" ht="39.75" customHeight="1" hidden="1">
      <c r="A209" s="41"/>
      <c r="B209" s="56"/>
      <c r="C209" s="226" t="s">
        <v>369</v>
      </c>
      <c r="D209" s="227" t="s">
        <v>204</v>
      </c>
      <c r="E209" s="228" t="s">
        <v>135</v>
      </c>
      <c r="F209" s="228" t="s">
        <v>146</v>
      </c>
      <c r="G209" s="295" t="s">
        <v>0</v>
      </c>
      <c r="H209" s="228" t="s">
        <v>305</v>
      </c>
      <c r="I209" s="229"/>
      <c r="J209" s="391">
        <f>J210</f>
        <v>0</v>
      </c>
      <c r="K209" s="282"/>
      <c r="L209" s="393"/>
      <c r="S209" s="216"/>
    </row>
    <row r="210" spans="1:19" s="4" customFormat="1" ht="39.75" customHeight="1" hidden="1">
      <c r="A210" s="41"/>
      <c r="B210" s="56"/>
      <c r="C210" s="226" t="s">
        <v>370</v>
      </c>
      <c r="D210" s="227" t="s">
        <v>204</v>
      </c>
      <c r="E210" s="228" t="s">
        <v>135</v>
      </c>
      <c r="F210" s="228" t="s">
        <v>146</v>
      </c>
      <c r="G210" s="295"/>
      <c r="H210" s="228" t="s">
        <v>368</v>
      </c>
      <c r="I210" s="229"/>
      <c r="J210" s="391">
        <f>J211</f>
        <v>0</v>
      </c>
      <c r="K210" s="365"/>
      <c r="L210" s="393"/>
      <c r="S210" s="216"/>
    </row>
    <row r="211" spans="1:19" s="4" customFormat="1" ht="39.75" customHeight="1" hidden="1">
      <c r="A211" s="41"/>
      <c r="B211" s="56"/>
      <c r="C211" s="226" t="s">
        <v>311</v>
      </c>
      <c r="D211" s="227" t="s">
        <v>204</v>
      </c>
      <c r="E211" s="228" t="s">
        <v>135</v>
      </c>
      <c r="F211" s="228" t="s">
        <v>146</v>
      </c>
      <c r="G211" s="295"/>
      <c r="H211" s="228" t="s">
        <v>367</v>
      </c>
      <c r="I211" s="229" t="s">
        <v>90</v>
      </c>
      <c r="J211" s="391">
        <f>10-10</f>
        <v>0</v>
      </c>
      <c r="K211" s="365"/>
      <c r="L211" s="393"/>
      <c r="S211" s="216"/>
    </row>
    <row r="212" spans="1:19" s="4" customFormat="1" ht="24.75" customHeight="1" hidden="1">
      <c r="A212" s="41"/>
      <c r="B212" s="56"/>
      <c r="C212" s="226" t="s">
        <v>328</v>
      </c>
      <c r="D212" s="227" t="s">
        <v>204</v>
      </c>
      <c r="E212" s="228" t="s">
        <v>135</v>
      </c>
      <c r="F212" s="228" t="s">
        <v>146</v>
      </c>
      <c r="G212" s="295"/>
      <c r="H212" s="228" t="s">
        <v>367</v>
      </c>
      <c r="I212" s="229"/>
      <c r="J212" s="391">
        <f>J213</f>
        <v>0</v>
      </c>
      <c r="K212" s="365"/>
      <c r="L212" s="393"/>
      <c r="S212" s="216"/>
    </row>
    <row r="213" spans="1:19" s="4" customFormat="1" ht="33.75" customHeight="1" hidden="1">
      <c r="A213" s="41"/>
      <c r="B213" s="56"/>
      <c r="C213" s="231" t="s">
        <v>38</v>
      </c>
      <c r="D213" s="227" t="s">
        <v>204</v>
      </c>
      <c r="E213" s="228" t="s">
        <v>135</v>
      </c>
      <c r="F213" s="228" t="s">
        <v>135</v>
      </c>
      <c r="G213" s="295"/>
      <c r="H213" s="228"/>
      <c r="I213" s="229"/>
      <c r="J213" s="391">
        <f>J214</f>
        <v>0</v>
      </c>
      <c r="K213" s="365"/>
      <c r="L213" s="393"/>
      <c r="S213" s="216"/>
    </row>
    <row r="214" spans="1:19" s="4" customFormat="1" ht="20.25" customHeight="1" hidden="1">
      <c r="A214" s="41"/>
      <c r="B214" s="56"/>
      <c r="C214" s="226" t="s">
        <v>349</v>
      </c>
      <c r="D214" s="227" t="s">
        <v>204</v>
      </c>
      <c r="E214" s="228" t="s">
        <v>135</v>
      </c>
      <c r="F214" s="228" t="s">
        <v>135</v>
      </c>
      <c r="G214" s="295"/>
      <c r="H214" s="228" t="s">
        <v>291</v>
      </c>
      <c r="I214" s="229"/>
      <c r="J214" s="391">
        <f>J215</f>
        <v>0</v>
      </c>
      <c r="K214" s="365"/>
      <c r="L214" s="393"/>
      <c r="S214" s="216"/>
    </row>
    <row r="215" spans="1:19" s="4" customFormat="1" ht="39" customHeight="1" hidden="1">
      <c r="A215" s="41"/>
      <c r="B215" s="56"/>
      <c r="C215" s="226" t="s">
        <v>324</v>
      </c>
      <c r="D215" s="227" t="s">
        <v>204</v>
      </c>
      <c r="E215" s="228" t="s">
        <v>135</v>
      </c>
      <c r="F215" s="228" t="s">
        <v>135</v>
      </c>
      <c r="G215" s="295"/>
      <c r="H215" s="228" t="s">
        <v>292</v>
      </c>
      <c r="I215" s="229"/>
      <c r="J215" s="391">
        <f>J216</f>
        <v>0</v>
      </c>
      <c r="K215" s="365"/>
      <c r="L215" s="393"/>
      <c r="S215" s="216"/>
    </row>
    <row r="216" spans="1:19" s="4" customFormat="1" ht="113.25" customHeight="1" hidden="1">
      <c r="A216" s="41"/>
      <c r="B216" s="56"/>
      <c r="C216" s="255" t="s">
        <v>326</v>
      </c>
      <c r="D216" s="227" t="s">
        <v>204</v>
      </c>
      <c r="E216" s="228" t="s">
        <v>135</v>
      </c>
      <c r="F216" s="228" t="s">
        <v>135</v>
      </c>
      <c r="G216" s="295"/>
      <c r="H216" s="228" t="s">
        <v>323</v>
      </c>
      <c r="I216" s="229"/>
      <c r="J216" s="391">
        <f>J217</f>
        <v>0</v>
      </c>
      <c r="K216" s="365"/>
      <c r="L216" s="393"/>
      <c r="S216" s="216"/>
    </row>
    <row r="217" spans="1:19" s="4" customFormat="1" ht="39.75" customHeight="1" hidden="1">
      <c r="A217" s="41"/>
      <c r="B217" s="56"/>
      <c r="C217" s="226" t="s">
        <v>311</v>
      </c>
      <c r="D217" s="227" t="s">
        <v>204</v>
      </c>
      <c r="E217" s="228" t="s">
        <v>135</v>
      </c>
      <c r="F217" s="228" t="s">
        <v>135</v>
      </c>
      <c r="G217" s="295"/>
      <c r="H217" s="228" t="s">
        <v>325</v>
      </c>
      <c r="I217" s="229" t="s">
        <v>90</v>
      </c>
      <c r="J217" s="391">
        <v>0</v>
      </c>
      <c r="K217" s="365"/>
      <c r="L217" s="393"/>
      <c r="S217" s="216"/>
    </row>
    <row r="218" spans="1:19" s="4" customFormat="1" ht="19.5" customHeight="1" hidden="1">
      <c r="A218" s="41"/>
      <c r="B218" s="58">
        <v>7</v>
      </c>
      <c r="C218" s="400" t="s">
        <v>7</v>
      </c>
      <c r="D218" s="227" t="s">
        <v>204</v>
      </c>
      <c r="E218" s="228" t="s">
        <v>135</v>
      </c>
      <c r="F218" s="228" t="s">
        <v>135</v>
      </c>
      <c r="G218" s="295"/>
      <c r="H218" s="228" t="s">
        <v>325</v>
      </c>
      <c r="I218" s="242"/>
      <c r="J218" s="401">
        <f>J225+J219</f>
        <v>0</v>
      </c>
      <c r="K218" s="365"/>
      <c r="L218" s="277"/>
      <c r="S218" s="216"/>
    </row>
    <row r="219" spans="1:19" s="4" customFormat="1" ht="19.5" customHeight="1" hidden="1">
      <c r="A219" s="41"/>
      <c r="B219" s="58"/>
      <c r="C219" s="264" t="s">
        <v>363</v>
      </c>
      <c r="D219" s="298" t="s">
        <v>204</v>
      </c>
      <c r="E219" s="242" t="s">
        <v>8</v>
      </c>
      <c r="F219" s="242"/>
      <c r="G219" s="402"/>
      <c r="H219" s="242"/>
      <c r="I219" s="228"/>
      <c r="J219" s="391">
        <f>J220</f>
        <v>0</v>
      </c>
      <c r="K219" s="365"/>
      <c r="L219" s="277"/>
      <c r="S219" s="216"/>
    </row>
    <row r="220" spans="1:19" s="4" customFormat="1" ht="42.75" customHeight="1" hidden="1">
      <c r="A220" s="41"/>
      <c r="B220" s="58"/>
      <c r="C220" s="226" t="s">
        <v>37</v>
      </c>
      <c r="D220" s="227" t="s">
        <v>204</v>
      </c>
      <c r="E220" s="228" t="s">
        <v>8</v>
      </c>
      <c r="F220" s="228" t="s">
        <v>135</v>
      </c>
      <c r="G220" s="295"/>
      <c r="H220" s="228"/>
      <c r="I220" s="228"/>
      <c r="J220" s="391">
        <f>J221</f>
        <v>0</v>
      </c>
      <c r="K220" s="365"/>
      <c r="L220" s="277"/>
      <c r="S220" s="216"/>
    </row>
    <row r="221" spans="1:19" s="4" customFormat="1" ht="19.5" customHeight="1" hidden="1">
      <c r="A221" s="41"/>
      <c r="B221" s="58"/>
      <c r="C221" s="226" t="s">
        <v>349</v>
      </c>
      <c r="D221" s="227" t="s">
        <v>204</v>
      </c>
      <c r="E221" s="228" t="s">
        <v>8</v>
      </c>
      <c r="F221" s="228" t="s">
        <v>135</v>
      </c>
      <c r="G221" s="295"/>
      <c r="H221" s="228" t="s">
        <v>278</v>
      </c>
      <c r="I221" s="228"/>
      <c r="J221" s="391">
        <f>J222</f>
        <v>0</v>
      </c>
      <c r="K221" s="365"/>
      <c r="L221" s="277"/>
      <c r="S221" s="216"/>
    </row>
    <row r="222" spans="1:19" s="4" customFormat="1" ht="41.25" customHeight="1" hidden="1">
      <c r="A222" s="41"/>
      <c r="B222" s="58"/>
      <c r="C222" s="226" t="s">
        <v>336</v>
      </c>
      <c r="D222" s="227" t="s">
        <v>204</v>
      </c>
      <c r="E222" s="228" t="s">
        <v>8</v>
      </c>
      <c r="F222" s="228" t="s">
        <v>135</v>
      </c>
      <c r="G222" s="295"/>
      <c r="H222" s="228" t="s">
        <v>279</v>
      </c>
      <c r="I222" s="228"/>
      <c r="J222" s="391">
        <f>J223</f>
        <v>0</v>
      </c>
      <c r="K222" s="365"/>
      <c r="L222" s="277"/>
      <c r="S222" s="216"/>
    </row>
    <row r="223" spans="1:19" s="4" customFormat="1" ht="19.5" customHeight="1" hidden="1">
      <c r="A223" s="41"/>
      <c r="B223" s="58"/>
      <c r="C223" s="382" t="s">
        <v>337</v>
      </c>
      <c r="D223" s="227" t="s">
        <v>204</v>
      </c>
      <c r="E223" s="228" t="s">
        <v>8</v>
      </c>
      <c r="F223" s="228" t="s">
        <v>135</v>
      </c>
      <c r="G223" s="295"/>
      <c r="H223" s="228" t="s">
        <v>334</v>
      </c>
      <c r="I223" s="228"/>
      <c r="J223" s="391">
        <f>J224</f>
        <v>0</v>
      </c>
      <c r="K223" s="365"/>
      <c r="L223" s="277"/>
      <c r="S223" s="216"/>
    </row>
    <row r="224" spans="1:19" s="4" customFormat="1" ht="40.5" customHeight="1" hidden="1">
      <c r="A224" s="41"/>
      <c r="B224" s="58"/>
      <c r="C224" s="226" t="s">
        <v>311</v>
      </c>
      <c r="D224" s="227" t="s">
        <v>204</v>
      </c>
      <c r="E224" s="228" t="s">
        <v>8</v>
      </c>
      <c r="F224" s="228" t="s">
        <v>135</v>
      </c>
      <c r="G224" s="295"/>
      <c r="H224" s="228" t="s">
        <v>335</v>
      </c>
      <c r="I224" s="228" t="s">
        <v>90</v>
      </c>
      <c r="J224" s="391">
        <f>20-20</f>
        <v>0</v>
      </c>
      <c r="K224" s="365"/>
      <c r="L224" s="277"/>
      <c r="S224" s="216"/>
    </row>
    <row r="225" spans="1:19" s="4" customFormat="1" ht="18" customHeight="1" hidden="1">
      <c r="A225" s="41"/>
      <c r="B225" s="56"/>
      <c r="C225" s="264" t="s">
        <v>356</v>
      </c>
      <c r="D225" s="227" t="s">
        <v>204</v>
      </c>
      <c r="E225" s="228" t="s">
        <v>8</v>
      </c>
      <c r="F225" s="228" t="s">
        <v>135</v>
      </c>
      <c r="G225" s="295"/>
      <c r="H225" s="228" t="s">
        <v>335</v>
      </c>
      <c r="I225" s="229"/>
      <c r="J225" s="391">
        <f>J226</f>
        <v>0</v>
      </c>
      <c r="K225" s="365"/>
      <c r="L225" s="277"/>
      <c r="S225" s="216"/>
    </row>
    <row r="226" spans="1:19" s="4" customFormat="1" ht="39.75" customHeight="1" hidden="1">
      <c r="A226" s="41"/>
      <c r="B226" s="56"/>
      <c r="C226" s="384" t="s">
        <v>33</v>
      </c>
      <c r="D226" s="227" t="s">
        <v>204</v>
      </c>
      <c r="E226" s="228" t="s">
        <v>8</v>
      </c>
      <c r="F226" s="228" t="s">
        <v>8</v>
      </c>
      <c r="G226" s="295"/>
      <c r="H226" s="228"/>
      <c r="I226" s="229"/>
      <c r="J226" s="274">
        <f>J228</f>
        <v>0</v>
      </c>
      <c r="K226" s="365"/>
      <c r="L226" s="277"/>
      <c r="S226" s="216"/>
    </row>
    <row r="227" spans="1:19" s="4" customFormat="1" ht="42.75" customHeight="1" hidden="1">
      <c r="A227" s="41"/>
      <c r="B227" s="56"/>
      <c r="C227" s="264" t="s">
        <v>207</v>
      </c>
      <c r="D227" s="227" t="s">
        <v>204</v>
      </c>
      <c r="E227" s="228" t="s">
        <v>8</v>
      </c>
      <c r="F227" s="228" t="s">
        <v>8</v>
      </c>
      <c r="G227" s="295" t="s">
        <v>206</v>
      </c>
      <c r="H227" s="228" t="s">
        <v>245</v>
      </c>
      <c r="I227" s="229"/>
      <c r="J227" s="391"/>
      <c r="K227" s="365"/>
      <c r="L227" s="277"/>
      <c r="S227" s="216"/>
    </row>
    <row r="228" spans="1:19" s="4" customFormat="1" ht="20.25" customHeight="1" hidden="1">
      <c r="A228" s="41"/>
      <c r="B228" s="56"/>
      <c r="C228" s="226" t="s">
        <v>349</v>
      </c>
      <c r="D228" s="227" t="s">
        <v>204</v>
      </c>
      <c r="E228" s="228" t="s">
        <v>8</v>
      </c>
      <c r="F228" s="228" t="s">
        <v>8</v>
      </c>
      <c r="G228" s="295" t="s">
        <v>208</v>
      </c>
      <c r="H228" s="228"/>
      <c r="I228" s="228"/>
      <c r="J228" s="274">
        <f>J229</f>
        <v>0</v>
      </c>
      <c r="K228" s="365"/>
      <c r="L228" s="277"/>
      <c r="S228" s="216"/>
    </row>
    <row r="229" spans="1:19" s="4" customFormat="1" ht="40.5" customHeight="1" hidden="1">
      <c r="A229" s="41"/>
      <c r="B229" s="56"/>
      <c r="C229" s="384" t="s">
        <v>271</v>
      </c>
      <c r="D229" s="227" t="s">
        <v>204</v>
      </c>
      <c r="E229" s="228" t="s">
        <v>8</v>
      </c>
      <c r="F229" s="228" t="s">
        <v>8</v>
      </c>
      <c r="G229" s="295"/>
      <c r="H229" s="228" t="s">
        <v>246</v>
      </c>
      <c r="I229" s="228"/>
      <c r="J229" s="274">
        <f>J230</f>
        <v>0</v>
      </c>
      <c r="K229" s="365"/>
      <c r="L229" s="277"/>
      <c r="S229" s="216"/>
    </row>
    <row r="230" spans="1:19" s="4" customFormat="1" ht="20.25" customHeight="1" hidden="1">
      <c r="A230" s="41"/>
      <c r="B230" s="56"/>
      <c r="C230" s="384" t="s">
        <v>118</v>
      </c>
      <c r="D230" s="227" t="s">
        <v>204</v>
      </c>
      <c r="E230" s="228" t="s">
        <v>8</v>
      </c>
      <c r="F230" s="228" t="s">
        <v>8</v>
      </c>
      <c r="G230" s="295"/>
      <c r="H230" s="228" t="s">
        <v>270</v>
      </c>
      <c r="I230" s="229"/>
      <c r="J230" s="274">
        <f>J231</f>
        <v>0</v>
      </c>
      <c r="K230" s="365"/>
      <c r="L230" s="277"/>
      <c r="S230" s="216"/>
    </row>
    <row r="231" spans="1:19" s="4" customFormat="1" ht="37.5" customHeight="1" hidden="1">
      <c r="A231" s="41"/>
      <c r="B231" s="56"/>
      <c r="C231" s="226" t="s">
        <v>311</v>
      </c>
      <c r="D231" s="227" t="s">
        <v>204</v>
      </c>
      <c r="E231" s="228" t="s">
        <v>8</v>
      </c>
      <c r="F231" s="228" t="s">
        <v>8</v>
      </c>
      <c r="G231" s="295" t="s">
        <v>6</v>
      </c>
      <c r="H231" s="228" t="s">
        <v>272</v>
      </c>
      <c r="I231" s="229" t="s">
        <v>90</v>
      </c>
      <c r="J231" s="391">
        <f>1-1</f>
        <v>0</v>
      </c>
      <c r="K231" s="365"/>
      <c r="L231" s="131"/>
      <c r="S231" s="216"/>
    </row>
    <row r="232" spans="1:19" s="4" customFormat="1" ht="39.75" customHeight="1" hidden="1">
      <c r="A232" s="41"/>
      <c r="B232" s="56"/>
      <c r="C232" s="226" t="s">
        <v>64</v>
      </c>
      <c r="D232" s="227" t="s">
        <v>204</v>
      </c>
      <c r="E232" s="228" t="s">
        <v>8</v>
      </c>
      <c r="F232" s="228" t="s">
        <v>8</v>
      </c>
      <c r="G232" s="295" t="s">
        <v>6</v>
      </c>
      <c r="H232" s="228" t="s">
        <v>272</v>
      </c>
      <c r="I232" s="229"/>
      <c r="J232" s="305">
        <f>J233</f>
        <v>0</v>
      </c>
      <c r="K232" s="365"/>
      <c r="L232" s="277"/>
      <c r="S232" s="216"/>
    </row>
    <row r="233" spans="1:19" s="4" customFormat="1" ht="56.25" customHeight="1" hidden="1">
      <c r="A233" s="41"/>
      <c r="B233" s="56"/>
      <c r="C233" s="384" t="s">
        <v>26</v>
      </c>
      <c r="D233" s="227" t="s">
        <v>204</v>
      </c>
      <c r="E233" s="228" t="s">
        <v>8</v>
      </c>
      <c r="F233" s="228" t="s">
        <v>8</v>
      </c>
      <c r="G233" s="295"/>
      <c r="H233" s="228" t="s">
        <v>13</v>
      </c>
      <c r="I233" s="229"/>
      <c r="J233" s="305">
        <f>J234</f>
        <v>0</v>
      </c>
      <c r="K233" s="365"/>
      <c r="L233" s="277"/>
      <c r="S233" s="216"/>
    </row>
    <row r="234" spans="1:19" s="4" customFormat="1" ht="20.25" customHeight="1" hidden="1">
      <c r="A234" s="41"/>
      <c r="B234" s="56"/>
      <c r="C234" s="384" t="s">
        <v>63</v>
      </c>
      <c r="D234" s="227" t="s">
        <v>204</v>
      </c>
      <c r="E234" s="228" t="s">
        <v>8</v>
      </c>
      <c r="F234" s="228" t="s">
        <v>8</v>
      </c>
      <c r="G234" s="295"/>
      <c r="H234" s="228" t="s">
        <v>66</v>
      </c>
      <c r="I234" s="229"/>
      <c r="J234" s="274">
        <f>J235</f>
        <v>0</v>
      </c>
      <c r="K234" s="365"/>
      <c r="L234" s="277"/>
      <c r="S234" s="216"/>
    </row>
    <row r="235" spans="1:19" s="4" customFormat="1" ht="0.75" customHeight="1">
      <c r="A235" s="41"/>
      <c r="B235" s="56"/>
      <c r="C235" s="226" t="s">
        <v>91</v>
      </c>
      <c r="D235" s="227" t="s">
        <v>204</v>
      </c>
      <c r="E235" s="228" t="s">
        <v>8</v>
      </c>
      <c r="F235" s="228" t="s">
        <v>8</v>
      </c>
      <c r="G235" s="295"/>
      <c r="H235" s="228" t="s">
        <v>67</v>
      </c>
      <c r="I235" s="229" t="s">
        <v>90</v>
      </c>
      <c r="J235" s="274"/>
      <c r="K235" s="365"/>
      <c r="L235" s="277"/>
      <c r="S235" s="216"/>
    </row>
    <row r="236" spans="1:19" s="4" customFormat="1" ht="21.75" customHeight="1">
      <c r="A236" s="42"/>
      <c r="B236" s="58"/>
      <c r="C236" s="297" t="s">
        <v>127</v>
      </c>
      <c r="D236" s="298" t="s">
        <v>204</v>
      </c>
      <c r="E236" s="242" t="s">
        <v>139</v>
      </c>
      <c r="F236" s="228"/>
      <c r="G236" s="295"/>
      <c r="H236" s="228"/>
      <c r="I236" s="242"/>
      <c r="J236" s="374">
        <f>J237+J263</f>
        <v>8883.3</v>
      </c>
      <c r="K236" s="365"/>
      <c r="L236" s="277"/>
      <c r="S236" s="296"/>
    </row>
    <row r="237" spans="1:19" s="4" customFormat="1" ht="22.5" customHeight="1">
      <c r="A237" s="42"/>
      <c r="B237" s="111"/>
      <c r="C237" s="226" t="s">
        <v>189</v>
      </c>
      <c r="D237" s="227" t="s">
        <v>204</v>
      </c>
      <c r="E237" s="228" t="s">
        <v>139</v>
      </c>
      <c r="F237" s="228" t="s">
        <v>144</v>
      </c>
      <c r="G237" s="242"/>
      <c r="H237" s="242"/>
      <c r="I237" s="229"/>
      <c r="J237" s="236">
        <f>J238</f>
        <v>7551.2</v>
      </c>
      <c r="K237" s="365"/>
      <c r="L237" s="277"/>
      <c r="S237" s="216"/>
    </row>
    <row r="238" spans="1:19" s="4" customFormat="1" ht="36.75" customHeight="1">
      <c r="A238" s="42"/>
      <c r="B238" s="111"/>
      <c r="C238" s="384" t="s">
        <v>31</v>
      </c>
      <c r="D238" s="227" t="s">
        <v>204</v>
      </c>
      <c r="E238" s="228" t="s">
        <v>139</v>
      </c>
      <c r="F238" s="228" t="s">
        <v>144</v>
      </c>
      <c r="G238" s="228"/>
      <c r="H238" s="228" t="s">
        <v>238</v>
      </c>
      <c r="I238" s="229"/>
      <c r="J238" s="375">
        <f>J243+J242</f>
        <v>7551.2</v>
      </c>
      <c r="K238" s="365"/>
      <c r="L238" s="277"/>
      <c r="S238" s="216"/>
    </row>
    <row r="239" spans="1:19" s="4" customFormat="1" ht="36.75" customHeight="1" hidden="1">
      <c r="A239" s="42"/>
      <c r="B239" s="111"/>
      <c r="C239" s="384" t="s">
        <v>464</v>
      </c>
      <c r="D239" s="227" t="s">
        <v>204</v>
      </c>
      <c r="E239" s="228" t="s">
        <v>139</v>
      </c>
      <c r="F239" s="228" t="s">
        <v>144</v>
      </c>
      <c r="G239" s="228"/>
      <c r="H239" s="228" t="s">
        <v>461</v>
      </c>
      <c r="I239" s="229"/>
      <c r="J239" s="375">
        <f>J242</f>
        <v>0</v>
      </c>
      <c r="K239" s="365"/>
      <c r="L239" s="277"/>
      <c r="S239" s="216"/>
    </row>
    <row r="240" spans="1:19" s="4" customFormat="1" ht="43.5" customHeight="1" hidden="1">
      <c r="A240" s="42"/>
      <c r="B240" s="111"/>
      <c r="C240" s="384" t="s">
        <v>463</v>
      </c>
      <c r="D240" s="227" t="s">
        <v>204</v>
      </c>
      <c r="E240" s="228" t="s">
        <v>139</v>
      </c>
      <c r="F240" s="228" t="s">
        <v>144</v>
      </c>
      <c r="G240" s="228"/>
      <c r="H240" s="228" t="s">
        <v>462</v>
      </c>
      <c r="I240" s="229"/>
      <c r="J240" s="375">
        <f>J242</f>
        <v>0</v>
      </c>
      <c r="K240" s="365"/>
      <c r="L240" s="277"/>
      <c r="S240" s="216"/>
    </row>
    <row r="241" spans="1:19" s="4" customFormat="1" ht="41.25" customHeight="1" hidden="1">
      <c r="A241" s="42"/>
      <c r="B241" s="111"/>
      <c r="C241" s="384" t="s">
        <v>488</v>
      </c>
      <c r="D241" s="227" t="s">
        <v>204</v>
      </c>
      <c r="E241" s="228" t="s">
        <v>139</v>
      </c>
      <c r="F241" s="228" t="s">
        <v>144</v>
      </c>
      <c r="G241" s="228"/>
      <c r="H241" s="228" t="s">
        <v>502</v>
      </c>
      <c r="I241" s="229"/>
      <c r="J241" s="375">
        <f>J242</f>
        <v>0</v>
      </c>
      <c r="K241" s="365"/>
      <c r="L241" s="277"/>
      <c r="S241" s="216"/>
    </row>
    <row r="242" spans="1:19" s="4" customFormat="1" ht="36.75" customHeight="1" hidden="1">
      <c r="A242" s="42"/>
      <c r="B242" s="111"/>
      <c r="C242" s="384" t="s">
        <v>311</v>
      </c>
      <c r="D242" s="227" t="s">
        <v>204</v>
      </c>
      <c r="E242" s="228" t="s">
        <v>139</v>
      </c>
      <c r="F242" s="228" t="s">
        <v>144</v>
      </c>
      <c r="G242" s="228"/>
      <c r="H242" s="228" t="s">
        <v>502</v>
      </c>
      <c r="I242" s="229" t="s">
        <v>90</v>
      </c>
      <c r="J242" s="375">
        <v>0</v>
      </c>
      <c r="K242" s="365"/>
      <c r="L242" s="277"/>
      <c r="S242" s="216"/>
    </row>
    <row r="243" spans="1:19" s="4" customFormat="1" ht="26.25" customHeight="1">
      <c r="A243" s="42"/>
      <c r="B243" s="111"/>
      <c r="C243" s="226" t="s">
        <v>349</v>
      </c>
      <c r="D243" s="227" t="s">
        <v>204</v>
      </c>
      <c r="E243" s="228" t="s">
        <v>139</v>
      </c>
      <c r="F243" s="228" t="s">
        <v>144</v>
      </c>
      <c r="G243" s="228" t="s">
        <v>128</v>
      </c>
      <c r="H243" s="228" t="s">
        <v>239</v>
      </c>
      <c r="I243" s="229"/>
      <c r="J243" s="375">
        <f>J244+J256+J259+J290</f>
        <v>7551.2</v>
      </c>
      <c r="K243" s="365"/>
      <c r="L243" s="277"/>
      <c r="S243" s="216"/>
    </row>
    <row r="244" spans="1:19" s="4" customFormat="1" ht="31.5" customHeight="1">
      <c r="A244" s="42"/>
      <c r="B244" s="111"/>
      <c r="C244" s="226" t="s">
        <v>261</v>
      </c>
      <c r="D244" s="227" t="s">
        <v>204</v>
      </c>
      <c r="E244" s="228" t="s">
        <v>139</v>
      </c>
      <c r="F244" s="228" t="s">
        <v>144</v>
      </c>
      <c r="G244" s="228" t="s">
        <v>16</v>
      </c>
      <c r="H244" s="228" t="s">
        <v>240</v>
      </c>
      <c r="I244" s="229"/>
      <c r="J244" s="375">
        <f>J245+J254+J251</f>
        <v>7485.2</v>
      </c>
      <c r="K244" s="365"/>
      <c r="L244" s="277"/>
      <c r="S244" s="216"/>
    </row>
    <row r="245" spans="1:19" s="4" customFormat="1" ht="56.25" customHeight="1">
      <c r="A245" s="42"/>
      <c r="B245" s="111"/>
      <c r="C245" s="382" t="s">
        <v>527</v>
      </c>
      <c r="D245" s="227" t="s">
        <v>204</v>
      </c>
      <c r="E245" s="228" t="s">
        <v>139</v>
      </c>
      <c r="F245" s="228" t="s">
        <v>144</v>
      </c>
      <c r="G245" s="228"/>
      <c r="H245" s="228" t="s">
        <v>241</v>
      </c>
      <c r="I245" s="229"/>
      <c r="J245" s="375">
        <f>J246+J247+J249+J248</f>
        <v>7274.2</v>
      </c>
      <c r="K245" s="365"/>
      <c r="L245" s="277"/>
      <c r="S245" s="216"/>
    </row>
    <row r="246" spans="1:19" s="4" customFormat="1" ht="69.75" customHeight="1">
      <c r="A246" s="42"/>
      <c r="B246" s="111"/>
      <c r="C246" s="381" t="s">
        <v>491</v>
      </c>
      <c r="D246" s="227" t="s">
        <v>204</v>
      </c>
      <c r="E246" s="228" t="s">
        <v>139</v>
      </c>
      <c r="F246" s="228" t="s">
        <v>144</v>
      </c>
      <c r="G246" s="228" t="s">
        <v>162</v>
      </c>
      <c r="H246" s="228" t="s">
        <v>241</v>
      </c>
      <c r="I246" s="229" t="s">
        <v>89</v>
      </c>
      <c r="J246" s="375">
        <v>5216</v>
      </c>
      <c r="K246" s="487"/>
      <c r="L246" s="488"/>
      <c r="S246" s="216"/>
    </row>
    <row r="247" spans="1:19" s="4" customFormat="1" ht="47.25" customHeight="1">
      <c r="A247" s="42"/>
      <c r="B247" s="111"/>
      <c r="C247" s="226" t="s">
        <v>311</v>
      </c>
      <c r="D247" s="227" t="s">
        <v>204</v>
      </c>
      <c r="E247" s="228" t="s">
        <v>139</v>
      </c>
      <c r="F247" s="228" t="s">
        <v>144</v>
      </c>
      <c r="G247" s="228" t="s">
        <v>162</v>
      </c>
      <c r="H247" s="228" t="s">
        <v>241</v>
      </c>
      <c r="I247" s="229" t="s">
        <v>90</v>
      </c>
      <c r="J247" s="375">
        <f>490.3+496.1+1000+60</f>
        <v>2046.4</v>
      </c>
      <c r="K247" s="487"/>
      <c r="L247" s="488"/>
      <c r="M247" s="480"/>
      <c r="N247" s="481"/>
      <c r="O247" s="481"/>
      <c r="S247" s="216"/>
    </row>
    <row r="248" spans="1:19" s="4" customFormat="1" ht="38.25" customHeight="1" hidden="1">
      <c r="A248" s="42"/>
      <c r="B248" s="111"/>
      <c r="C248" s="226" t="s">
        <v>412</v>
      </c>
      <c r="D248" s="227" t="s">
        <v>204</v>
      </c>
      <c r="E248" s="228" t="s">
        <v>139</v>
      </c>
      <c r="F248" s="228" t="s">
        <v>144</v>
      </c>
      <c r="G248" s="228" t="s">
        <v>162</v>
      </c>
      <c r="H248" s="228" t="s">
        <v>241</v>
      </c>
      <c r="I248" s="229" t="s">
        <v>411</v>
      </c>
      <c r="J248" s="416">
        <v>0</v>
      </c>
      <c r="K248" s="409"/>
      <c r="L248" s="410"/>
      <c r="M248" s="412"/>
      <c r="N248" s="406"/>
      <c r="O248" s="406"/>
      <c r="S248" s="216"/>
    </row>
    <row r="249" spans="1:19" s="4" customFormat="1" ht="24" customHeight="1">
      <c r="A249" s="42"/>
      <c r="B249" s="111"/>
      <c r="C249" s="226" t="s">
        <v>93</v>
      </c>
      <c r="D249" s="227" t="s">
        <v>204</v>
      </c>
      <c r="E249" s="228" t="s">
        <v>139</v>
      </c>
      <c r="F249" s="228" t="s">
        <v>144</v>
      </c>
      <c r="G249" s="228" t="s">
        <v>162</v>
      </c>
      <c r="H249" s="228" t="s">
        <v>241</v>
      </c>
      <c r="I249" s="229" t="s">
        <v>92</v>
      </c>
      <c r="J249" s="375">
        <v>11.8</v>
      </c>
      <c r="K249" s="487"/>
      <c r="L249" s="488"/>
      <c r="S249" s="216"/>
    </row>
    <row r="250" spans="1:19" s="4" customFormat="1" ht="33" customHeight="1">
      <c r="A250" s="42"/>
      <c r="B250" s="111"/>
      <c r="C250" s="226" t="s">
        <v>525</v>
      </c>
      <c r="D250" s="227" t="s">
        <v>204</v>
      </c>
      <c r="E250" s="228" t="s">
        <v>139</v>
      </c>
      <c r="F250" s="228" t="s">
        <v>144</v>
      </c>
      <c r="G250" s="228" t="s">
        <v>162</v>
      </c>
      <c r="H250" s="228" t="s">
        <v>459</v>
      </c>
      <c r="I250" s="229"/>
      <c r="J250" s="375">
        <f>J251</f>
        <v>211</v>
      </c>
      <c r="K250" s="367"/>
      <c r="L250" s="392"/>
      <c r="S250" s="216"/>
    </row>
    <row r="251" spans="1:19" s="4" customFormat="1" ht="41.25" customHeight="1">
      <c r="A251" s="42"/>
      <c r="B251" s="111"/>
      <c r="C251" s="230" t="s">
        <v>311</v>
      </c>
      <c r="D251" s="227" t="s">
        <v>204</v>
      </c>
      <c r="E251" s="228" t="s">
        <v>139</v>
      </c>
      <c r="F251" s="228" t="s">
        <v>144</v>
      </c>
      <c r="G251" s="228"/>
      <c r="H251" s="228" t="s">
        <v>459</v>
      </c>
      <c r="I251" s="229" t="s">
        <v>90</v>
      </c>
      <c r="J251" s="375">
        <v>211</v>
      </c>
      <c r="K251" s="367"/>
      <c r="L251" s="392"/>
      <c r="S251" s="216"/>
    </row>
    <row r="252" spans="1:19" s="4" customFormat="1" ht="6.75" customHeight="1" hidden="1">
      <c r="A252" s="42"/>
      <c r="B252" s="111"/>
      <c r="C252" s="226" t="s">
        <v>381</v>
      </c>
      <c r="D252" s="227" t="s">
        <v>204</v>
      </c>
      <c r="E252" s="228" t="s">
        <v>139</v>
      </c>
      <c r="F252" s="228" t="s">
        <v>144</v>
      </c>
      <c r="G252" s="228"/>
      <c r="H252" s="228" t="s">
        <v>360</v>
      </c>
      <c r="I252" s="229"/>
      <c r="J252" s="375">
        <f>J253</f>
        <v>0</v>
      </c>
      <c r="K252" s="367"/>
      <c r="L252" s="392"/>
      <c r="S252" s="216"/>
    </row>
    <row r="253" spans="1:19" s="4" customFormat="1" ht="6.75" customHeight="1" hidden="1">
      <c r="A253" s="42"/>
      <c r="B253" s="111"/>
      <c r="C253" s="230" t="s">
        <v>88</v>
      </c>
      <c r="D253" s="227" t="s">
        <v>204</v>
      </c>
      <c r="E253" s="228" t="s">
        <v>139</v>
      </c>
      <c r="F253" s="228" t="s">
        <v>144</v>
      </c>
      <c r="G253" s="228"/>
      <c r="H253" s="228" t="s">
        <v>361</v>
      </c>
      <c r="I253" s="229" t="s">
        <v>89</v>
      </c>
      <c r="J253" s="375">
        <v>0</v>
      </c>
      <c r="K253" s="368"/>
      <c r="L253" s="393"/>
      <c r="S253" s="216"/>
    </row>
    <row r="254" spans="1:19" s="4" customFormat="1" ht="6.75" customHeight="1" hidden="1">
      <c r="A254" s="42"/>
      <c r="B254" s="111"/>
      <c r="C254" s="226" t="s">
        <v>119</v>
      </c>
      <c r="D254" s="227" t="s">
        <v>204</v>
      </c>
      <c r="E254" s="228" t="s">
        <v>139</v>
      </c>
      <c r="F254" s="228" t="s">
        <v>144</v>
      </c>
      <c r="G254" s="228"/>
      <c r="H254" s="228" t="s">
        <v>361</v>
      </c>
      <c r="I254" s="229"/>
      <c r="J254" s="256">
        <f>J255</f>
        <v>0</v>
      </c>
      <c r="K254" s="365"/>
      <c r="L254" s="277"/>
      <c r="S254" s="216"/>
    </row>
    <row r="255" spans="1:19" s="4" customFormat="1" ht="6.75" customHeight="1" hidden="1">
      <c r="A255" s="42"/>
      <c r="B255" s="111"/>
      <c r="C255" s="230" t="s">
        <v>88</v>
      </c>
      <c r="D255" s="227" t="s">
        <v>204</v>
      </c>
      <c r="E255" s="228" t="s">
        <v>139</v>
      </c>
      <c r="F255" s="228" t="s">
        <v>144</v>
      </c>
      <c r="G255" s="228" t="s">
        <v>162</v>
      </c>
      <c r="H255" s="228" t="s">
        <v>242</v>
      </c>
      <c r="I255" s="229" t="s">
        <v>89</v>
      </c>
      <c r="J255" s="256">
        <f>47-47</f>
        <v>0</v>
      </c>
      <c r="K255" s="487"/>
      <c r="L255" s="488"/>
      <c r="S255" s="216"/>
    </row>
    <row r="256" spans="1:19" s="260" customFormat="1" ht="42" customHeight="1" hidden="1">
      <c r="A256" s="42"/>
      <c r="B256" s="111"/>
      <c r="C256" s="230" t="s">
        <v>263</v>
      </c>
      <c r="D256" s="227" t="s">
        <v>204</v>
      </c>
      <c r="E256" s="228" t="s">
        <v>139</v>
      </c>
      <c r="F256" s="228" t="s">
        <v>144</v>
      </c>
      <c r="G256" s="228"/>
      <c r="H256" s="228" t="s">
        <v>262</v>
      </c>
      <c r="I256" s="229"/>
      <c r="J256" s="256">
        <f>J257</f>
        <v>0</v>
      </c>
      <c r="K256" s="365"/>
      <c r="L256" s="393"/>
      <c r="M256" s="4"/>
      <c r="N256" s="4"/>
      <c r="O256" s="4"/>
      <c r="P256" s="4"/>
      <c r="Q256" s="4"/>
      <c r="R256" s="4"/>
      <c r="S256" s="261"/>
    </row>
    <row r="257" spans="1:19" s="4" customFormat="1" ht="26.25" customHeight="1" hidden="1">
      <c r="A257" s="42"/>
      <c r="B257" s="111"/>
      <c r="C257" s="230" t="s">
        <v>119</v>
      </c>
      <c r="D257" s="227" t="s">
        <v>204</v>
      </c>
      <c r="E257" s="228" t="s">
        <v>139</v>
      </c>
      <c r="F257" s="228" t="s">
        <v>144</v>
      </c>
      <c r="G257" s="228"/>
      <c r="H257" s="228" t="s">
        <v>264</v>
      </c>
      <c r="I257" s="229"/>
      <c r="J257" s="256">
        <f>J258</f>
        <v>0</v>
      </c>
      <c r="K257" s="365"/>
      <c r="L257" s="393"/>
      <c r="S257" s="216"/>
    </row>
    <row r="258" spans="1:19" s="260" customFormat="1" ht="36" customHeight="1" hidden="1">
      <c r="A258" s="42"/>
      <c r="B258" s="111"/>
      <c r="C258" s="226" t="s">
        <v>311</v>
      </c>
      <c r="D258" s="227" t="s">
        <v>204</v>
      </c>
      <c r="E258" s="228" t="s">
        <v>139</v>
      </c>
      <c r="F258" s="228" t="s">
        <v>144</v>
      </c>
      <c r="G258" s="228"/>
      <c r="H258" s="228" t="s">
        <v>264</v>
      </c>
      <c r="I258" s="229" t="s">
        <v>90</v>
      </c>
      <c r="J258" s="256">
        <f>70-70</f>
        <v>0</v>
      </c>
      <c r="K258" s="487"/>
      <c r="L258" s="488"/>
      <c r="M258" s="4"/>
      <c r="N258" s="4"/>
      <c r="O258" s="4"/>
      <c r="P258" s="4"/>
      <c r="Q258" s="4"/>
      <c r="R258" s="4"/>
      <c r="S258" s="261"/>
    </row>
    <row r="259" spans="1:19" s="4" customFormat="1" ht="40.5" customHeight="1" hidden="1">
      <c r="A259" s="42"/>
      <c r="B259" s="111"/>
      <c r="C259" s="226" t="s">
        <v>266</v>
      </c>
      <c r="D259" s="227" t="s">
        <v>204</v>
      </c>
      <c r="E259" s="228" t="s">
        <v>139</v>
      </c>
      <c r="F259" s="228" t="s">
        <v>144</v>
      </c>
      <c r="G259" s="228" t="s">
        <v>162</v>
      </c>
      <c r="H259" s="228" t="s">
        <v>264</v>
      </c>
      <c r="I259" s="229"/>
      <c r="J259" s="256">
        <f>J260</f>
        <v>66</v>
      </c>
      <c r="K259" s="365"/>
      <c r="L259" s="393"/>
      <c r="S259" s="216"/>
    </row>
    <row r="260" spans="1:19" s="4" customFormat="1" ht="45.75" customHeight="1">
      <c r="A260" s="42"/>
      <c r="B260" s="111"/>
      <c r="C260" s="384" t="s">
        <v>266</v>
      </c>
      <c r="D260" s="227" t="s">
        <v>204</v>
      </c>
      <c r="E260" s="228" t="s">
        <v>139</v>
      </c>
      <c r="F260" s="228" t="s">
        <v>144</v>
      </c>
      <c r="G260" s="228"/>
      <c r="H260" s="228" t="s">
        <v>265</v>
      </c>
      <c r="I260" s="228"/>
      <c r="J260" s="274">
        <f>J262</f>
        <v>66</v>
      </c>
      <c r="K260" s="365"/>
      <c r="L260" s="277"/>
      <c r="S260" s="216"/>
    </row>
    <row r="261" spans="1:19" s="4" customFormat="1" ht="58.5" customHeight="1">
      <c r="A261" s="42"/>
      <c r="B261" s="111"/>
      <c r="C261" s="384" t="s">
        <v>332</v>
      </c>
      <c r="D261" s="227" t="s">
        <v>204</v>
      </c>
      <c r="E261" s="228" t="s">
        <v>139</v>
      </c>
      <c r="F261" s="228" t="s">
        <v>144</v>
      </c>
      <c r="G261" s="228"/>
      <c r="H261" s="228" t="s">
        <v>267</v>
      </c>
      <c r="I261" s="228"/>
      <c r="J261" s="274">
        <f>J262</f>
        <v>66</v>
      </c>
      <c r="K261" s="365"/>
      <c r="L261" s="277"/>
      <c r="S261" s="216"/>
    </row>
    <row r="262" spans="1:19" s="4" customFormat="1" ht="24.75" customHeight="1">
      <c r="A262" s="42"/>
      <c r="B262" s="111"/>
      <c r="C262" s="230" t="s">
        <v>95</v>
      </c>
      <c r="D262" s="227" t="s">
        <v>204</v>
      </c>
      <c r="E262" s="228" t="s">
        <v>139</v>
      </c>
      <c r="F262" s="228" t="s">
        <v>144</v>
      </c>
      <c r="G262" s="228"/>
      <c r="H262" s="228" t="s">
        <v>267</v>
      </c>
      <c r="I262" s="228" t="s">
        <v>94</v>
      </c>
      <c r="J262" s="274">
        <v>66</v>
      </c>
      <c r="K262" s="365"/>
      <c r="L262" s="277"/>
      <c r="S262" s="216"/>
    </row>
    <row r="263" spans="1:19" s="4" customFormat="1" ht="24.75" customHeight="1" hidden="1">
      <c r="A263" s="42"/>
      <c r="B263" s="111"/>
      <c r="C263" s="226" t="s">
        <v>155</v>
      </c>
      <c r="D263" s="227" t="s">
        <v>204</v>
      </c>
      <c r="E263" s="228" t="s">
        <v>139</v>
      </c>
      <c r="F263" s="228" t="s">
        <v>144</v>
      </c>
      <c r="G263" s="228"/>
      <c r="H263" s="228" t="s">
        <v>267</v>
      </c>
      <c r="I263" s="293"/>
      <c r="J263" s="241">
        <f aca="true" t="shared" si="1" ref="J263:J268">J264</f>
        <v>1332.1000000000004</v>
      </c>
      <c r="K263" s="365"/>
      <c r="L263" s="277"/>
      <c r="S263" s="216"/>
    </row>
    <row r="264" spans="1:19" s="4" customFormat="1" ht="27" customHeight="1">
      <c r="A264" s="42"/>
      <c r="B264" s="111"/>
      <c r="C264" s="384" t="s">
        <v>155</v>
      </c>
      <c r="D264" s="227" t="s">
        <v>204</v>
      </c>
      <c r="E264" s="228" t="s">
        <v>139</v>
      </c>
      <c r="F264" s="228" t="s">
        <v>148</v>
      </c>
      <c r="G264" s="228"/>
      <c r="H264" s="228"/>
      <c r="I264" s="389"/>
      <c r="J264" s="274">
        <f t="shared" si="1"/>
        <v>1332.1000000000004</v>
      </c>
      <c r="K264" s="365"/>
      <c r="L264" s="277"/>
      <c r="S264" s="216"/>
    </row>
    <row r="265" spans="1:19" s="4" customFormat="1" ht="42.75" customHeight="1">
      <c r="A265" s="42"/>
      <c r="B265" s="111"/>
      <c r="C265" s="226" t="s">
        <v>31</v>
      </c>
      <c r="D265" s="227" t="s">
        <v>204</v>
      </c>
      <c r="E265" s="228" t="s">
        <v>139</v>
      </c>
      <c r="F265" s="228" t="s">
        <v>148</v>
      </c>
      <c r="G265" s="228"/>
      <c r="H265" s="228" t="s">
        <v>238</v>
      </c>
      <c r="I265" s="389"/>
      <c r="J265" s="274">
        <f t="shared" si="1"/>
        <v>1332.1000000000004</v>
      </c>
      <c r="K265" s="365"/>
      <c r="L265" s="277"/>
      <c r="S265" s="216"/>
    </row>
    <row r="266" spans="1:19" s="4" customFormat="1" ht="32.25" customHeight="1">
      <c r="A266" s="42"/>
      <c r="B266" s="111"/>
      <c r="C266" s="382" t="s">
        <v>464</v>
      </c>
      <c r="D266" s="227" t="s">
        <v>204</v>
      </c>
      <c r="E266" s="228" t="s">
        <v>139</v>
      </c>
      <c r="F266" s="228" t="s">
        <v>148</v>
      </c>
      <c r="G266" s="228"/>
      <c r="H266" s="228" t="s">
        <v>461</v>
      </c>
      <c r="I266" s="389"/>
      <c r="J266" s="274">
        <f t="shared" si="1"/>
        <v>1332.1000000000004</v>
      </c>
      <c r="K266" s="365"/>
      <c r="L266" s="277"/>
      <c r="S266" s="216"/>
    </row>
    <row r="267" spans="1:19" s="4" customFormat="1" ht="39" customHeight="1">
      <c r="A267" s="42"/>
      <c r="B267" s="111"/>
      <c r="C267" s="230" t="s">
        <v>463</v>
      </c>
      <c r="D267" s="227" t="s">
        <v>204</v>
      </c>
      <c r="E267" s="228" t="s">
        <v>139</v>
      </c>
      <c r="F267" s="228" t="s">
        <v>148</v>
      </c>
      <c r="G267" s="228" t="s">
        <v>216</v>
      </c>
      <c r="H267" s="228" t="s">
        <v>462</v>
      </c>
      <c r="I267" s="389"/>
      <c r="J267" s="241">
        <f t="shared" si="1"/>
        <v>1332.1000000000004</v>
      </c>
      <c r="K267" s="365"/>
      <c r="L267" s="277"/>
      <c r="S267" s="216"/>
    </row>
    <row r="268" spans="1:19" s="4" customFormat="1" ht="39.75" customHeight="1">
      <c r="A268" s="42"/>
      <c r="B268" s="111"/>
      <c r="C268" s="226" t="s">
        <v>488</v>
      </c>
      <c r="D268" s="227" t="s">
        <v>204</v>
      </c>
      <c r="E268" s="228" t="s">
        <v>139</v>
      </c>
      <c r="F268" s="228" t="s">
        <v>148</v>
      </c>
      <c r="G268" s="228" t="s">
        <v>216</v>
      </c>
      <c r="H268" s="228" t="s">
        <v>502</v>
      </c>
      <c r="I268" s="389"/>
      <c r="J268" s="241">
        <f t="shared" si="1"/>
        <v>1332.1000000000004</v>
      </c>
      <c r="K268" s="365"/>
      <c r="L268" s="277"/>
      <c r="S268" s="216"/>
    </row>
    <row r="269" spans="1:19" s="4" customFormat="1" ht="39.75" customHeight="1">
      <c r="A269" s="42"/>
      <c r="B269" s="111"/>
      <c r="C269" s="226" t="s">
        <v>311</v>
      </c>
      <c r="D269" s="227" t="s">
        <v>204</v>
      </c>
      <c r="E269" s="228" t="s">
        <v>139</v>
      </c>
      <c r="F269" s="228" t="s">
        <v>148</v>
      </c>
      <c r="G269" s="228"/>
      <c r="H269" s="228" t="s">
        <v>502</v>
      </c>
      <c r="I269" s="389" t="s">
        <v>90</v>
      </c>
      <c r="J269" s="241">
        <f>2023.2+62.6-527.5-219.3-6.8-0.1</f>
        <v>1332.1000000000004</v>
      </c>
      <c r="K269" s="365"/>
      <c r="L269" s="277"/>
      <c r="S269" s="216"/>
    </row>
    <row r="270" spans="1:19" s="4" customFormat="1" ht="18" customHeight="1" hidden="1">
      <c r="A270" s="41"/>
      <c r="B270" s="58">
        <v>9</v>
      </c>
      <c r="C270" s="377" t="s">
        <v>176</v>
      </c>
      <c r="D270" s="227" t="s">
        <v>204</v>
      </c>
      <c r="E270" s="228" t="s">
        <v>139</v>
      </c>
      <c r="F270" s="228" t="s">
        <v>148</v>
      </c>
      <c r="G270" s="228"/>
      <c r="H270" s="228" t="s">
        <v>502</v>
      </c>
      <c r="I270" s="242"/>
      <c r="J270" s="380">
        <f>J277</f>
        <v>0</v>
      </c>
      <c r="K270" s="365"/>
      <c r="L270" s="277"/>
      <c r="S270" s="216"/>
    </row>
    <row r="271" spans="1:19" s="4" customFormat="1" ht="18.75" hidden="1">
      <c r="A271" s="41"/>
      <c r="B271" s="56"/>
      <c r="C271" s="273" t="s">
        <v>192</v>
      </c>
      <c r="D271" s="227" t="s">
        <v>204</v>
      </c>
      <c r="E271" s="228" t="s">
        <v>139</v>
      </c>
      <c r="F271" s="228" t="s">
        <v>148</v>
      </c>
      <c r="G271" s="298"/>
      <c r="H271" s="298"/>
      <c r="I271" s="229"/>
      <c r="J271" s="230"/>
      <c r="K271" s="365"/>
      <c r="L271" s="277"/>
      <c r="S271" s="216"/>
    </row>
    <row r="272" spans="1:19" s="5" customFormat="1" ht="18.75" hidden="1">
      <c r="A272" s="41"/>
      <c r="B272" s="56"/>
      <c r="C272" s="273" t="s">
        <v>205</v>
      </c>
      <c r="D272" s="298" t="s">
        <v>204</v>
      </c>
      <c r="E272" s="298" t="s">
        <v>138</v>
      </c>
      <c r="F272" s="298"/>
      <c r="G272" s="227"/>
      <c r="H272" s="227"/>
      <c r="I272" s="229"/>
      <c r="J272" s="230"/>
      <c r="K272" s="369"/>
      <c r="L272" s="283"/>
      <c r="S272" s="217"/>
    </row>
    <row r="273" spans="1:19" s="5" customFormat="1" ht="37.5" hidden="1">
      <c r="A273" s="41"/>
      <c r="B273" s="56"/>
      <c r="C273" s="273" t="s">
        <v>207</v>
      </c>
      <c r="D273" s="227" t="s">
        <v>204</v>
      </c>
      <c r="E273" s="227" t="s">
        <v>138</v>
      </c>
      <c r="F273" s="227" t="s">
        <v>144</v>
      </c>
      <c r="G273" s="227" t="s">
        <v>206</v>
      </c>
      <c r="H273" s="227"/>
      <c r="I273" s="229"/>
      <c r="J273" s="230"/>
      <c r="K273" s="369"/>
      <c r="L273" s="283"/>
      <c r="S273" s="217"/>
    </row>
    <row r="274" spans="1:19" s="5" customFormat="1" ht="56.25" hidden="1">
      <c r="A274" s="41"/>
      <c r="B274" s="56"/>
      <c r="C274" s="273" t="s">
        <v>9</v>
      </c>
      <c r="D274" s="227" t="s">
        <v>204</v>
      </c>
      <c r="E274" s="227" t="s">
        <v>138</v>
      </c>
      <c r="F274" s="227" t="s">
        <v>144</v>
      </c>
      <c r="G274" s="227" t="s">
        <v>208</v>
      </c>
      <c r="H274" s="227"/>
      <c r="I274" s="229"/>
      <c r="J274" s="230"/>
      <c r="K274" s="369"/>
      <c r="L274" s="283"/>
      <c r="S274" s="217"/>
    </row>
    <row r="275" spans="1:19" s="5" customFormat="1" ht="37.5" hidden="1">
      <c r="A275" s="41"/>
      <c r="B275" s="56"/>
      <c r="C275" s="273" t="s">
        <v>195</v>
      </c>
      <c r="D275" s="227" t="s">
        <v>204</v>
      </c>
      <c r="E275" s="227" t="s">
        <v>138</v>
      </c>
      <c r="F275" s="227" t="s">
        <v>144</v>
      </c>
      <c r="G275" s="227" t="s">
        <v>217</v>
      </c>
      <c r="H275" s="227"/>
      <c r="I275" s="229"/>
      <c r="J275" s="230"/>
      <c r="K275" s="369"/>
      <c r="L275" s="283"/>
      <c r="S275" s="217"/>
    </row>
    <row r="276" spans="1:19" s="5" customFormat="1" ht="21" customHeight="1" hidden="1">
      <c r="A276" s="41"/>
      <c r="B276" s="56"/>
      <c r="C276" s="226" t="s">
        <v>197</v>
      </c>
      <c r="D276" s="227" t="s">
        <v>204</v>
      </c>
      <c r="E276" s="227" t="s">
        <v>138</v>
      </c>
      <c r="F276" s="227" t="s">
        <v>144</v>
      </c>
      <c r="G276" s="227" t="s">
        <v>217</v>
      </c>
      <c r="H276" s="227" t="s">
        <v>194</v>
      </c>
      <c r="I276" s="229"/>
      <c r="J276" s="230"/>
      <c r="K276" s="369"/>
      <c r="L276" s="283"/>
      <c r="S276" s="217"/>
    </row>
    <row r="277" spans="1:19" s="126" customFormat="1" ht="23.25" customHeight="1" hidden="1">
      <c r="A277" s="41"/>
      <c r="B277" s="56"/>
      <c r="C277" s="226" t="s">
        <v>2</v>
      </c>
      <c r="D277" s="227" t="s">
        <v>204</v>
      </c>
      <c r="E277" s="227" t="s">
        <v>138</v>
      </c>
      <c r="F277" s="227" t="s">
        <v>144</v>
      </c>
      <c r="G277" s="227" t="s">
        <v>217</v>
      </c>
      <c r="H277" s="293" t="s">
        <v>196</v>
      </c>
      <c r="I277" s="229"/>
      <c r="J277" s="230">
        <f>J282</f>
        <v>0</v>
      </c>
      <c r="K277" s="369"/>
      <c r="L277" s="283"/>
      <c r="M277" s="5"/>
      <c r="N277" s="5"/>
      <c r="O277" s="5"/>
      <c r="P277" s="5"/>
      <c r="Q277" s="5"/>
      <c r="R277" s="5"/>
      <c r="S277" s="217"/>
    </row>
    <row r="278" spans="1:19" s="126" customFormat="1" ht="16.5" customHeight="1" hidden="1">
      <c r="A278" s="41"/>
      <c r="B278" s="56"/>
      <c r="C278" s="384" t="s">
        <v>18</v>
      </c>
      <c r="D278" s="227" t="s">
        <v>204</v>
      </c>
      <c r="E278" s="227" t="s">
        <v>138</v>
      </c>
      <c r="F278" s="227" t="s">
        <v>144</v>
      </c>
      <c r="G278" s="227"/>
      <c r="H278" s="293"/>
      <c r="I278" s="229"/>
      <c r="J278" s="384"/>
      <c r="K278" s="369"/>
      <c r="L278" s="283"/>
      <c r="M278" s="5"/>
      <c r="N278" s="5"/>
      <c r="O278" s="5"/>
      <c r="P278" s="5"/>
      <c r="Q278" s="5"/>
      <c r="R278" s="5"/>
      <c r="S278" s="217"/>
    </row>
    <row r="279" spans="1:19" s="126" customFormat="1" ht="21" customHeight="1" hidden="1">
      <c r="A279" s="41"/>
      <c r="B279" s="56"/>
      <c r="C279" s="226" t="s">
        <v>68</v>
      </c>
      <c r="D279" s="227" t="s">
        <v>204</v>
      </c>
      <c r="E279" s="227" t="s">
        <v>138</v>
      </c>
      <c r="F279" s="227" t="s">
        <v>145</v>
      </c>
      <c r="G279" s="227"/>
      <c r="H279" s="293" t="s">
        <v>17</v>
      </c>
      <c r="I279" s="229"/>
      <c r="J279" s="230"/>
      <c r="K279" s="369"/>
      <c r="L279" s="283"/>
      <c r="M279" s="5"/>
      <c r="N279" s="5"/>
      <c r="O279" s="5"/>
      <c r="P279" s="5"/>
      <c r="Q279" s="5"/>
      <c r="R279" s="5"/>
      <c r="S279" s="217"/>
    </row>
    <row r="280" spans="1:19" s="126" customFormat="1" ht="68.25" customHeight="1" hidden="1">
      <c r="A280" s="41"/>
      <c r="B280" s="56"/>
      <c r="C280" s="226" t="s">
        <v>4</v>
      </c>
      <c r="D280" s="227" t="s">
        <v>204</v>
      </c>
      <c r="E280" s="227" t="s">
        <v>138</v>
      </c>
      <c r="F280" s="227" t="s">
        <v>145</v>
      </c>
      <c r="G280" s="227" t="s">
        <v>3</v>
      </c>
      <c r="H280" s="293" t="s">
        <v>69</v>
      </c>
      <c r="I280" s="229" t="s">
        <v>22</v>
      </c>
      <c r="J280" s="384" t="s">
        <v>20</v>
      </c>
      <c r="K280" s="369"/>
      <c r="L280" s="283"/>
      <c r="M280" s="5"/>
      <c r="N280" s="5"/>
      <c r="O280" s="5"/>
      <c r="P280" s="5"/>
      <c r="Q280" s="5"/>
      <c r="R280" s="5"/>
      <c r="S280" s="217"/>
    </row>
    <row r="281" spans="1:19" s="126" customFormat="1" ht="3" customHeight="1" hidden="1">
      <c r="A281" s="41"/>
      <c r="B281" s="56"/>
      <c r="C281" s="273" t="s">
        <v>9</v>
      </c>
      <c r="D281" s="227" t="s">
        <v>204</v>
      </c>
      <c r="E281" s="227" t="s">
        <v>138</v>
      </c>
      <c r="F281" s="227" t="s">
        <v>145</v>
      </c>
      <c r="G281" s="227" t="s">
        <v>5</v>
      </c>
      <c r="H281" s="293" t="s">
        <v>19</v>
      </c>
      <c r="I281" s="229" t="s">
        <v>23</v>
      </c>
      <c r="J281" s="384" t="s">
        <v>20</v>
      </c>
      <c r="K281" s="403"/>
      <c r="L281" s="283"/>
      <c r="M281" s="5"/>
      <c r="N281" s="5"/>
      <c r="O281" s="5"/>
      <c r="P281" s="5"/>
      <c r="Q281" s="5"/>
      <c r="R281" s="5"/>
      <c r="S281" s="217"/>
    </row>
    <row r="282" spans="1:19" s="126" customFormat="1" ht="42" customHeight="1" hidden="1">
      <c r="A282" s="41"/>
      <c r="B282" s="56"/>
      <c r="C282" s="226" t="s">
        <v>32</v>
      </c>
      <c r="D282" s="227" t="s">
        <v>204</v>
      </c>
      <c r="E282" s="227" t="s">
        <v>138</v>
      </c>
      <c r="F282" s="227" t="s">
        <v>145</v>
      </c>
      <c r="G282" s="227" t="s">
        <v>217</v>
      </c>
      <c r="H282" s="293" t="s">
        <v>21</v>
      </c>
      <c r="I282" s="229"/>
      <c r="J282" s="274">
        <f>J283</f>
        <v>0</v>
      </c>
      <c r="K282" s="369"/>
      <c r="L282" s="283"/>
      <c r="M282" s="5"/>
      <c r="N282" s="5"/>
      <c r="O282" s="5"/>
      <c r="P282" s="5"/>
      <c r="Q282" s="5"/>
      <c r="R282" s="5"/>
      <c r="S282" s="217"/>
    </row>
    <row r="283" spans="1:19" s="5" customFormat="1" ht="19.5" customHeight="1" hidden="1">
      <c r="A283" s="41"/>
      <c r="B283" s="56"/>
      <c r="C283" s="226" t="s">
        <v>349</v>
      </c>
      <c r="D283" s="227" t="s">
        <v>204</v>
      </c>
      <c r="E283" s="227" t="s">
        <v>138</v>
      </c>
      <c r="F283" s="227" t="s">
        <v>145</v>
      </c>
      <c r="G283" s="227"/>
      <c r="H283" s="228" t="s">
        <v>243</v>
      </c>
      <c r="I283" s="229"/>
      <c r="J283" s="274">
        <f>J284</f>
        <v>0</v>
      </c>
      <c r="K283" s="369"/>
      <c r="L283" s="283"/>
      <c r="S283" s="217"/>
    </row>
    <row r="284" spans="1:19" s="5" customFormat="1" ht="38.25" customHeight="1" hidden="1">
      <c r="A284" s="41"/>
      <c r="B284" s="56"/>
      <c r="C284" s="226" t="s">
        <v>373</v>
      </c>
      <c r="D284" s="227" t="s">
        <v>204</v>
      </c>
      <c r="E284" s="227" t="s">
        <v>138</v>
      </c>
      <c r="F284" s="227" t="s">
        <v>145</v>
      </c>
      <c r="G284" s="227" t="s">
        <v>217</v>
      </c>
      <c r="H284" s="228" t="s">
        <v>244</v>
      </c>
      <c r="I284" s="229"/>
      <c r="J284" s="274">
        <f>J285</f>
        <v>0</v>
      </c>
      <c r="K284" s="369"/>
      <c r="L284" s="283"/>
      <c r="S284" s="217"/>
    </row>
    <row r="285" spans="1:19" s="5" customFormat="1" ht="38.25" customHeight="1" hidden="1">
      <c r="A285" s="41"/>
      <c r="B285" s="56"/>
      <c r="C285" s="386" t="s">
        <v>120</v>
      </c>
      <c r="D285" s="227" t="s">
        <v>204</v>
      </c>
      <c r="E285" s="227" t="s">
        <v>138</v>
      </c>
      <c r="F285" s="227" t="s">
        <v>145</v>
      </c>
      <c r="G285" s="227"/>
      <c r="H285" s="228" t="s">
        <v>268</v>
      </c>
      <c r="I285" s="229"/>
      <c r="J285" s="230">
        <f>J286+J287</f>
        <v>0</v>
      </c>
      <c r="K285" s="369"/>
      <c r="L285" s="283"/>
      <c r="S285" s="217"/>
    </row>
    <row r="286" spans="1:19" s="5" customFormat="1" ht="58.5" customHeight="1" hidden="1">
      <c r="A286" s="41"/>
      <c r="B286" s="56"/>
      <c r="C286" s="230" t="s">
        <v>88</v>
      </c>
      <c r="D286" s="227" t="s">
        <v>204</v>
      </c>
      <c r="E286" s="227" t="s">
        <v>138</v>
      </c>
      <c r="F286" s="227" t="s">
        <v>145</v>
      </c>
      <c r="G286" s="387" t="s">
        <v>5</v>
      </c>
      <c r="H286" s="228" t="s">
        <v>269</v>
      </c>
      <c r="I286" s="229" t="s">
        <v>89</v>
      </c>
      <c r="J286" s="230">
        <f>115.3-115.3</f>
        <v>0</v>
      </c>
      <c r="K286" s="369"/>
      <c r="L286" s="283"/>
      <c r="S286" s="217"/>
    </row>
    <row r="287" spans="1:19" s="5" customFormat="1" ht="39.75" customHeight="1" hidden="1">
      <c r="A287" s="41"/>
      <c r="B287" s="56"/>
      <c r="C287" s="226" t="s">
        <v>311</v>
      </c>
      <c r="D287" s="387" t="s">
        <v>204</v>
      </c>
      <c r="E287" s="387" t="s">
        <v>138</v>
      </c>
      <c r="F287" s="387" t="s">
        <v>145</v>
      </c>
      <c r="G287" s="387" t="s">
        <v>5</v>
      </c>
      <c r="H287" s="228" t="s">
        <v>269</v>
      </c>
      <c r="I287" s="229" t="s">
        <v>90</v>
      </c>
      <c r="J287" s="230">
        <f>5-5</f>
        <v>0</v>
      </c>
      <c r="K287" s="370"/>
      <c r="L287" s="284"/>
      <c r="S287" s="217"/>
    </row>
    <row r="288" spans="1:19" s="5" customFormat="1" ht="39.75" customHeight="1" hidden="1">
      <c r="A288" s="41"/>
      <c r="B288" s="111"/>
      <c r="C288" s="226" t="s">
        <v>447</v>
      </c>
      <c r="D288" s="227" t="s">
        <v>204</v>
      </c>
      <c r="E288" s="228" t="s">
        <v>139</v>
      </c>
      <c r="F288" s="228" t="s">
        <v>144</v>
      </c>
      <c r="G288" s="228"/>
      <c r="H288" s="228" t="s">
        <v>450</v>
      </c>
      <c r="I288" s="229"/>
      <c r="J288" s="375">
        <f>J290</f>
        <v>0</v>
      </c>
      <c r="K288" s="370"/>
      <c r="L288" s="284"/>
      <c r="S288" s="217"/>
    </row>
    <row r="289" spans="1:19" s="5" customFormat="1" ht="39.75" customHeight="1" hidden="1">
      <c r="A289" s="41"/>
      <c r="B289" s="111"/>
      <c r="C289" s="226" t="s">
        <v>448</v>
      </c>
      <c r="D289" s="227" t="s">
        <v>204</v>
      </c>
      <c r="E289" s="228" t="s">
        <v>139</v>
      </c>
      <c r="F289" s="228" t="s">
        <v>144</v>
      </c>
      <c r="G289" s="228" t="s">
        <v>162</v>
      </c>
      <c r="H289" s="228" t="s">
        <v>446</v>
      </c>
      <c r="I289" s="229"/>
      <c r="J289" s="375">
        <f>J290</f>
        <v>0</v>
      </c>
      <c r="K289" s="370"/>
      <c r="L289" s="284"/>
      <c r="S289" s="217"/>
    </row>
    <row r="290" spans="1:19" s="5" customFormat="1" ht="39.75" customHeight="1" hidden="1">
      <c r="A290" s="41"/>
      <c r="B290" s="111"/>
      <c r="C290" s="226" t="s">
        <v>311</v>
      </c>
      <c r="D290" s="227" t="s">
        <v>204</v>
      </c>
      <c r="E290" s="228" t="s">
        <v>139</v>
      </c>
      <c r="F290" s="228" t="s">
        <v>144</v>
      </c>
      <c r="G290" s="228" t="s">
        <v>162</v>
      </c>
      <c r="H290" s="228" t="s">
        <v>446</v>
      </c>
      <c r="I290" s="229" t="s">
        <v>90</v>
      </c>
      <c r="J290" s="375">
        <v>0</v>
      </c>
      <c r="K290" s="370"/>
      <c r="L290" s="284"/>
      <c r="S290" s="217"/>
    </row>
    <row r="291" spans="1:19" s="5" customFormat="1" ht="23.25" customHeight="1">
      <c r="A291" s="41"/>
      <c r="B291" s="56"/>
      <c r="C291" s="404" t="s">
        <v>173</v>
      </c>
      <c r="D291" s="387"/>
      <c r="E291" s="387"/>
      <c r="F291" s="387"/>
      <c r="G291" s="387"/>
      <c r="H291" s="228"/>
      <c r="I291" s="405"/>
      <c r="J291" s="380">
        <f>J21</f>
        <v>46493.79999999999</v>
      </c>
      <c r="K291" s="369"/>
      <c r="L291" s="283"/>
      <c r="S291" s="217"/>
    </row>
    <row r="292" spans="3:10" ht="36.75" customHeight="1" hidden="1">
      <c r="C292" s="46"/>
      <c r="D292" s="138"/>
      <c r="E292" s="134"/>
      <c r="F292" s="134"/>
      <c r="I292" s="54"/>
      <c r="J292" s="55"/>
    </row>
    <row r="293" spans="3:10" ht="2.25" customHeight="1">
      <c r="C293" s="46"/>
      <c r="G293" s="53"/>
      <c r="H293" s="53"/>
      <c r="I293" s="54"/>
      <c r="J293" s="55"/>
    </row>
    <row r="294" spans="1:8" ht="18.75" hidden="1">
      <c r="A294" s="17" t="s">
        <v>201</v>
      </c>
      <c r="B294" s="17"/>
      <c r="C294" s="24"/>
      <c r="D294" s="10"/>
      <c r="E294" s="53"/>
      <c r="F294" s="53"/>
      <c r="G294" s="53"/>
      <c r="H294" s="53"/>
    </row>
    <row r="295" spans="1:6" ht="81.75" customHeight="1">
      <c r="A295" s="33" t="s">
        <v>198</v>
      </c>
      <c r="B295" s="17" t="s">
        <v>376</v>
      </c>
      <c r="D295" s="10"/>
      <c r="E295" s="53"/>
      <c r="F295" s="53"/>
    </row>
    <row r="296" spans="1:10" ht="19.5" customHeight="1">
      <c r="A296" s="11" t="s">
        <v>199</v>
      </c>
      <c r="B296" s="33" t="s">
        <v>375</v>
      </c>
      <c r="J296" s="55" t="s">
        <v>106</v>
      </c>
    </row>
    <row r="297" spans="2:10" ht="19.5" customHeight="1">
      <c r="B297" s="11"/>
      <c r="J297" s="55"/>
    </row>
  </sheetData>
  <sheetProtection/>
  <mergeCells count="28">
    <mergeCell ref="K124:L124"/>
    <mergeCell ref="D10:J10"/>
    <mergeCell ref="D11:J11"/>
    <mergeCell ref="A18:A19"/>
    <mergeCell ref="B18:B19"/>
    <mergeCell ref="C18:C19"/>
    <mergeCell ref="D18:D19"/>
    <mergeCell ref="E18:E19"/>
    <mergeCell ref="F18:F19"/>
    <mergeCell ref="D1:J1"/>
    <mergeCell ref="D2:J2"/>
    <mergeCell ref="D3:J3"/>
    <mergeCell ref="D4:J4"/>
    <mergeCell ref="H18:H19"/>
    <mergeCell ref="I18:I19"/>
    <mergeCell ref="B15:J15"/>
    <mergeCell ref="I17:J17"/>
    <mergeCell ref="D12:J12"/>
    <mergeCell ref="M247:O247"/>
    <mergeCell ref="M44:R44"/>
    <mergeCell ref="D9:J9"/>
    <mergeCell ref="K158:L158"/>
    <mergeCell ref="K258:L258"/>
    <mergeCell ref="K255:L255"/>
    <mergeCell ref="K249:L249"/>
    <mergeCell ref="K247:L247"/>
    <mergeCell ref="K246:L246"/>
    <mergeCell ref="K182:L182"/>
  </mergeCells>
  <printOptions/>
  <pageMargins left="1.1811023622047245" right="0.3937007874015748" top="0.7874015748031497" bottom="0.5905511811023623" header="0" footer="0"/>
  <pageSetup blackAndWhite="1" fitToHeight="5" fitToWidth="1" horizontalDpi="600" verticalDpi="600" orientation="portrait" paperSize="9" scale="56" r:id="rId1"/>
  <rowBreaks count="3" manualBreakCount="3">
    <brk id="51" min="1" max="9" man="1"/>
    <brk id="105" min="1" max="9" man="1"/>
    <brk id="199" min="1" max="9" man="1"/>
  </rowBreaks>
</worksheet>
</file>

<file path=xl/worksheets/sheet6.xml><?xml version="1.0" encoding="utf-8"?>
<worksheet xmlns="http://schemas.openxmlformats.org/spreadsheetml/2006/main" xmlns:r="http://schemas.openxmlformats.org/officeDocument/2006/relationships">
  <sheetPr>
    <tabColor rgb="FFFF0000"/>
  </sheetPr>
  <dimension ref="A1:G40"/>
  <sheetViews>
    <sheetView tabSelected="1" view="pageBreakPreview" zoomScale="80" zoomScaleNormal="75" zoomScaleSheetLayoutView="80" zoomScalePageLayoutView="0" workbookViewId="0" topLeftCell="A8">
      <selection activeCell="D11" sqref="D11"/>
    </sheetView>
  </sheetViews>
  <sheetFormatPr defaultColWidth="9.00390625" defaultRowHeight="12.75"/>
  <cols>
    <col min="1" max="1" width="32.375" style="81" customWidth="1"/>
    <col min="2" max="2" width="66.25390625" style="81" customWidth="1"/>
    <col min="3" max="3" width="15.125" style="81" customWidth="1"/>
    <col min="4" max="4" width="26.375" style="81" customWidth="1"/>
    <col min="5" max="5" width="17.75390625" style="82" customWidth="1"/>
    <col min="6" max="6" width="19.875" style="82" customWidth="1"/>
    <col min="7" max="7" width="10.875" style="82" bestFit="1" customWidth="1"/>
    <col min="8" max="16384" width="9.125" style="82" customWidth="1"/>
  </cols>
  <sheetData>
    <row r="1" spans="2:3" ht="21.75" customHeight="1" hidden="1">
      <c r="B1" s="464" t="s">
        <v>385</v>
      </c>
      <c r="C1" s="465"/>
    </row>
    <row r="2" spans="2:3" ht="20.25" customHeight="1" hidden="1">
      <c r="B2" s="443" t="s">
        <v>108</v>
      </c>
      <c r="C2" s="444"/>
    </row>
    <row r="3" spans="2:3" ht="21.75" customHeight="1" hidden="1">
      <c r="B3" s="461" t="s">
        <v>109</v>
      </c>
      <c r="C3" s="444"/>
    </row>
    <row r="4" spans="2:3" ht="22.5" customHeight="1" hidden="1">
      <c r="B4" s="461" t="s">
        <v>374</v>
      </c>
      <c r="C4" s="444"/>
    </row>
    <row r="5" ht="21.75" customHeight="1" hidden="1"/>
    <row r="6" ht="21.75" customHeight="1" hidden="1"/>
    <row r="7" ht="24" customHeight="1" hidden="1"/>
    <row r="8" spans="1:3" ht="25.5" customHeight="1">
      <c r="A8" s="7"/>
      <c r="B8" s="464" t="s">
        <v>542</v>
      </c>
      <c r="C8" s="465"/>
    </row>
    <row r="9" spans="1:3" ht="16.5" customHeight="1">
      <c r="A9" s="7"/>
      <c r="B9" s="443" t="s">
        <v>454</v>
      </c>
      <c r="C9" s="444"/>
    </row>
    <row r="10" spans="1:3" ht="18.75" customHeight="1">
      <c r="A10" s="7"/>
      <c r="B10" s="461" t="s">
        <v>455</v>
      </c>
      <c r="C10" s="444"/>
    </row>
    <row r="11" spans="1:3" ht="21" customHeight="1">
      <c r="A11" s="7"/>
      <c r="B11" s="461" t="s">
        <v>562</v>
      </c>
      <c r="C11" s="444"/>
    </row>
    <row r="12" spans="1:3" ht="17.25" customHeight="1">
      <c r="A12" s="7"/>
      <c r="B12" s="13"/>
      <c r="C12" s="48"/>
    </row>
    <row r="13" spans="1:3" ht="17.25" customHeight="1">
      <c r="A13" s="7"/>
      <c r="B13" s="464" t="s">
        <v>456</v>
      </c>
      <c r="C13" s="465"/>
    </row>
    <row r="14" spans="1:3" ht="17.25" customHeight="1">
      <c r="A14" s="7"/>
      <c r="B14" s="443" t="s">
        <v>457</v>
      </c>
      <c r="C14" s="444"/>
    </row>
    <row r="15" spans="1:3" ht="17.25" customHeight="1">
      <c r="A15" s="7"/>
      <c r="B15" s="461" t="s">
        <v>458</v>
      </c>
      <c r="C15" s="444"/>
    </row>
    <row r="16" spans="1:3" ht="17.25" customHeight="1">
      <c r="A16" s="7"/>
      <c r="B16" s="461" t="s">
        <v>512</v>
      </c>
      <c r="C16" s="444"/>
    </row>
    <row r="17" spans="1:3" ht="18" customHeight="1">
      <c r="A17" s="7"/>
      <c r="B17" s="13"/>
      <c r="C17" s="48"/>
    </row>
    <row r="18" spans="1:3" ht="18" customHeight="1" hidden="1">
      <c r="A18" s="7"/>
      <c r="B18" s="13"/>
      <c r="C18" s="48"/>
    </row>
    <row r="19" spans="1:5" ht="18.75">
      <c r="A19" s="466" t="s">
        <v>312</v>
      </c>
      <c r="B19" s="495"/>
      <c r="C19" s="495"/>
      <c r="E19" s="83"/>
    </row>
    <row r="20" spans="1:5" ht="36.75" customHeight="1">
      <c r="A20" s="462" t="s">
        <v>479</v>
      </c>
      <c r="B20" s="494"/>
      <c r="C20" s="494"/>
      <c r="E20" s="81"/>
    </row>
    <row r="21" spans="5:6" ht="18.75">
      <c r="E21" s="84"/>
      <c r="F21" s="85"/>
    </row>
    <row r="22" ht="18.75">
      <c r="C22" s="25" t="s">
        <v>188</v>
      </c>
    </row>
    <row r="23" spans="1:6" ht="55.5" customHeight="1">
      <c r="A23" s="195" t="s">
        <v>164</v>
      </c>
      <c r="B23" s="187" t="s">
        <v>358</v>
      </c>
      <c r="C23" s="196" t="s">
        <v>132</v>
      </c>
      <c r="E23" s="86"/>
      <c r="F23" s="86"/>
    </row>
    <row r="24" spans="1:6" ht="18" customHeight="1">
      <c r="A24" s="87">
        <v>1</v>
      </c>
      <c r="B24" s="88">
        <v>2</v>
      </c>
      <c r="C24" s="89">
        <v>3</v>
      </c>
      <c r="E24" s="86"/>
      <c r="F24" s="86"/>
    </row>
    <row r="25" spans="1:6" s="81" customFormat="1" ht="37.5">
      <c r="A25" s="178" t="s">
        <v>70</v>
      </c>
      <c r="B25" s="153" t="s">
        <v>390</v>
      </c>
      <c r="C25" s="211">
        <f>C27</f>
        <v>1345.0999999999913</v>
      </c>
      <c r="E25" s="90">
        <f>C25-1345.1</f>
        <v>-8.640199666842818E-12</v>
      </c>
      <c r="F25" s="91"/>
    </row>
    <row r="26" spans="1:6" s="81" customFormat="1" ht="18.75">
      <c r="A26" s="209"/>
      <c r="B26" s="210" t="s">
        <v>182</v>
      </c>
      <c r="C26" s="212"/>
      <c r="E26" s="90"/>
      <c r="F26" s="91"/>
    </row>
    <row r="27" spans="1:7" s="92" customFormat="1" ht="36.75" customHeight="1">
      <c r="A27" s="200" t="s">
        <v>71</v>
      </c>
      <c r="B27" s="179" t="s">
        <v>72</v>
      </c>
      <c r="C27" s="213">
        <f>C32-C28</f>
        <v>1345.0999999999913</v>
      </c>
      <c r="D27" s="219"/>
      <c r="F27" s="93"/>
      <c r="G27" s="94"/>
    </row>
    <row r="28" spans="1:3" s="83" customFormat="1" ht="18.75">
      <c r="A28" s="180" t="s">
        <v>73</v>
      </c>
      <c r="B28" s="181" t="s">
        <v>74</v>
      </c>
      <c r="C28" s="204">
        <f>C29</f>
        <v>45148.799999999996</v>
      </c>
    </row>
    <row r="29" spans="1:3" s="83" customFormat="1" ht="18.75">
      <c r="A29" s="182" t="s">
        <v>75</v>
      </c>
      <c r="B29" s="183" t="s">
        <v>76</v>
      </c>
      <c r="C29" s="203">
        <f>C30</f>
        <v>45148.799999999996</v>
      </c>
    </row>
    <row r="30" spans="1:3" s="83" customFormat="1" ht="18.75">
      <c r="A30" s="182" t="s">
        <v>77</v>
      </c>
      <c r="B30" s="183" t="s">
        <v>78</v>
      </c>
      <c r="C30" s="203">
        <f>C31</f>
        <v>45148.799999999996</v>
      </c>
    </row>
    <row r="31" spans="1:4" s="83" customFormat="1" ht="37.5" customHeight="1">
      <c r="A31" s="201" t="s">
        <v>42</v>
      </c>
      <c r="B31" s="184" t="s">
        <v>231</v>
      </c>
      <c r="C31" s="203">
        <f>'прил 2 (доходы)'!C50+'прил 2 (доходы)'!C49</f>
        <v>45148.799999999996</v>
      </c>
      <c r="D31" s="220"/>
    </row>
    <row r="32" spans="1:3" s="83" customFormat="1" ht="18.75">
      <c r="A32" s="180" t="s">
        <v>79</v>
      </c>
      <c r="B32" s="181" t="s">
        <v>80</v>
      </c>
      <c r="C32" s="205">
        <f>C33</f>
        <v>46493.89999999999</v>
      </c>
    </row>
    <row r="33" spans="1:3" s="83" customFormat="1" ht="18.75">
      <c r="A33" s="182" t="s">
        <v>81</v>
      </c>
      <c r="B33" s="183" t="s">
        <v>82</v>
      </c>
      <c r="C33" s="203">
        <f>C34</f>
        <v>46493.89999999999</v>
      </c>
    </row>
    <row r="34" spans="1:3" s="83" customFormat="1" ht="18.75">
      <c r="A34" s="182" t="s">
        <v>83</v>
      </c>
      <c r="B34" s="183" t="s">
        <v>84</v>
      </c>
      <c r="C34" s="203">
        <f>C35</f>
        <v>46493.89999999999</v>
      </c>
    </row>
    <row r="35" spans="1:4" s="83" customFormat="1" ht="38.25" customHeight="1">
      <c r="A35" s="202" t="s">
        <v>43</v>
      </c>
      <c r="B35" s="185" t="s">
        <v>232</v>
      </c>
      <c r="C35" s="270">
        <f>'прил 6 (ведомст.)'!J21+'прил 2 (доходы)'!C49</f>
        <v>46493.89999999999</v>
      </c>
      <c r="D35" s="267"/>
    </row>
    <row r="36" spans="1:5" s="83" customFormat="1" ht="22.5" customHeight="1">
      <c r="A36" s="95"/>
      <c r="B36" s="96"/>
      <c r="C36" s="97"/>
      <c r="E36" s="98"/>
    </row>
    <row r="37" spans="1:4" s="100" customFormat="1" ht="15.75">
      <c r="A37" s="99"/>
      <c r="B37" s="83"/>
      <c r="C37" s="83"/>
      <c r="D37" s="83"/>
    </row>
    <row r="38" spans="1:2" ht="18.75">
      <c r="A38" s="17" t="s">
        <v>378</v>
      </c>
      <c r="B38" s="13"/>
    </row>
    <row r="39" spans="1:3" ht="18.75">
      <c r="A39" s="33" t="s">
        <v>375</v>
      </c>
      <c r="C39" s="81" t="s">
        <v>200</v>
      </c>
    </row>
    <row r="40" spans="1:3" ht="18.75">
      <c r="A40" s="11"/>
      <c r="C40" s="101"/>
    </row>
  </sheetData>
  <sheetProtection/>
  <mergeCells count="14">
    <mergeCell ref="B13:C13"/>
    <mergeCell ref="B14:C14"/>
    <mergeCell ref="B15:C15"/>
    <mergeCell ref="B16:C16"/>
    <mergeCell ref="A20:C20"/>
    <mergeCell ref="B9:C9"/>
    <mergeCell ref="B10:C10"/>
    <mergeCell ref="B11:C11"/>
    <mergeCell ref="B1:C1"/>
    <mergeCell ref="B2:C2"/>
    <mergeCell ref="B3:C3"/>
    <mergeCell ref="B4:C4"/>
    <mergeCell ref="B8:C8"/>
    <mergeCell ref="A19:C19"/>
  </mergeCells>
  <printOptions/>
  <pageMargins left="1.1811023622047245" right="0.3937007874015748" top="0.7874015748031497" bottom="0.5905511811023623"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dc:creator>
  <cp:keywords/>
  <dc:description/>
  <cp:lastModifiedBy>operuser</cp:lastModifiedBy>
  <cp:lastPrinted>2021-08-30T12:29:13Z</cp:lastPrinted>
  <dcterms:created xsi:type="dcterms:W3CDTF">2002-09-30T07:49:23Z</dcterms:created>
  <dcterms:modified xsi:type="dcterms:W3CDTF">2021-09-07T09:30:44Z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1517227067</vt:i4>
  </property>
  <property fmtid="{D5CDD505-2E9C-101B-9397-08002B2CF9AE}" pid="3" name="_EmailSubject">
    <vt:lpwstr/>
  </property>
  <property fmtid="{D5CDD505-2E9C-101B-9397-08002B2CF9AE}" pid="4" name="_AuthorEmail">
    <vt:lpwstr>budget@DEPFIN</vt:lpwstr>
  </property>
  <property fmtid="{D5CDD505-2E9C-101B-9397-08002B2CF9AE}" pid="5" name="_AuthorEmailDisplayName">
    <vt:lpwstr>Бюджетный отдел (к.541)</vt:lpwstr>
  </property>
  <property fmtid="{D5CDD505-2E9C-101B-9397-08002B2CF9AE}" pid="6" name="_ReviewingToolsShownOnce">
    <vt:lpwstr/>
  </property>
</Properties>
</file>